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X:\Finance\Treasury\Debt &amp; Compliance\Transparency Stars\FY2025\"/>
    </mc:Choice>
  </mc:AlternateContent>
  <xr:revisionPtr revIDLastSave="0" documentId="13_ncr:1_{B94F8D12-C788-4F36-87A6-CC57885B23ED}" xr6:coauthVersionLast="47" xr6:coauthVersionMax="47" xr10:uidLastSave="{00000000-0000-0000-0000-000000000000}"/>
  <bookViews>
    <workbookView xWindow="-120" yWindow="-120" windowWidth="30960" windowHeight="16800" tabRatio="685" activeTab="1" xr2:uid="{00000000-000D-0000-FFFF-FFFF00000000}"/>
  </bookViews>
  <sheets>
    <sheet name="1 - Contact Information" sheetId="1" r:id="rId1"/>
    <sheet name="2 - Individual Debt Obligations" sheetId="3" r:id="rId2"/>
    <sheet name="3 - Summary of Debt Obligations" sheetId="4" r:id="rId3"/>
  </sheets>
  <definedNames>
    <definedName name="_xlnm._FilterDatabase" localSheetId="0" hidden="1">'1 - Contact Information'!$A$1:$B$31</definedName>
    <definedName name="Fiscal_Year">OFFSET(#REF!, 0, 0, COUNTA(#REF!)-2,1)</definedName>
    <definedName name="TitleRegion1.A3.B13.CISHEET">'1 - Contact Information'!$A$3</definedName>
    <definedName name="TitleRegion2.A14.B29.CISHEET">'1 - Contact Information'!$A$14</definedName>
    <definedName name="TitleRegionAdditionalNotes..B13.4">#REF!</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4" l="1"/>
  <c r="B14" i="4"/>
  <c r="B13" i="4"/>
  <c r="B11" i="4"/>
  <c r="B10" i="4"/>
  <c r="B9" i="4"/>
  <c r="I68" i="3"/>
  <c r="J64" i="3"/>
  <c r="J65" i="3"/>
  <c r="I37" i="3"/>
  <c r="I41" i="3"/>
  <c r="I51" i="3"/>
  <c r="J51" i="3"/>
  <c r="J52" i="3"/>
  <c r="I53" i="3"/>
  <c r="I15" i="3"/>
  <c r="J15" i="3"/>
  <c r="J16" i="3"/>
  <c r="I20" i="3"/>
  <c r="J20" i="3"/>
  <c r="I33" i="3"/>
  <c r="I32" i="3"/>
  <c r="J32" i="3"/>
  <c r="J31" i="3"/>
  <c r="I30" i="3"/>
  <c r="J28" i="3"/>
  <c r="J25" i="3"/>
  <c r="I57" i="3"/>
  <c r="I58" i="3"/>
  <c r="I59" i="3"/>
  <c r="E68" i="3"/>
  <c r="E12" i="3" l="1"/>
  <c r="E13" i="3"/>
  <c r="E15" i="3"/>
  <c r="D13" i="3"/>
  <c r="D12" i="3"/>
  <c r="B18" i="1" l="1"/>
  <c r="B17" i="1"/>
  <c r="B8" i="1"/>
  <c r="J68" i="3" l="1"/>
  <c r="J67" i="3"/>
  <c r="J66" i="3"/>
  <c r="H65" i="3"/>
  <c r="H64" i="3"/>
  <c r="I64" i="3" s="1"/>
  <c r="I63" i="3"/>
  <c r="H62" i="3"/>
  <c r="I62" i="3" s="1"/>
  <c r="J61" i="3"/>
  <c r="J60" i="3"/>
  <c r="I56" i="3"/>
  <c r="H55" i="3"/>
  <c r="H54" i="3"/>
  <c r="J54" i="3" s="1"/>
  <c r="I31" i="3"/>
  <c r="I24" i="3"/>
  <c r="I23" i="3"/>
  <c r="I22" i="3"/>
  <c r="I19" i="3"/>
  <c r="I50" i="3"/>
  <c r="I48" i="3"/>
  <c r="I47" i="3"/>
  <c r="I46" i="3"/>
  <c r="I45" i="3"/>
  <c r="I43" i="3"/>
  <c r="I44" i="3"/>
  <c r="I42" i="3"/>
  <c r="I40" i="3"/>
  <c r="I38" i="3"/>
  <c r="I39" i="3"/>
  <c r="I36" i="3"/>
  <c r="I35" i="3"/>
  <c r="I18" i="3"/>
  <c r="I29" i="3"/>
  <c r="I25" i="3"/>
  <c r="I17" i="3"/>
  <c r="I16" i="3"/>
  <c r="B21" i="4"/>
  <c r="B20" i="4"/>
  <c r="B19" i="4"/>
  <c r="I65" i="3" l="1"/>
  <c r="J49" i="3"/>
  <c r="J34" i="3"/>
  <c r="I28" i="3"/>
  <c r="J26" i="3"/>
  <c r="J13" i="3"/>
  <c r="J12" i="3"/>
  <c r="J11" i="3"/>
  <c r="J9" i="3"/>
  <c r="B4" i="3" l="1"/>
  <c r="B9" i="1"/>
  <c r="J117" i="3" l="1"/>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B4" i="4" l="1"/>
  <c r="B3" i="4"/>
  <c r="J10" i="3" l="1"/>
  <c r="B3" i="3"/>
</calcChain>
</file>

<file path=xl/sharedStrings.xml><?xml version="1.0" encoding="utf-8"?>
<sst xmlns="http://schemas.openxmlformats.org/spreadsheetml/2006/main" count="530" uniqueCount="184">
  <si>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</si>
  <si>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</si>
  <si>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</si>
  <si>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</si>
  <si>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</si>
  <si>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</si>
  <si>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</si>
  <si>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</si>
  <si>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</si>
  <si>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</si>
  <si>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</si>
  <si>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Yes</t>
  </si>
  <si>
    <t>No</t>
  </si>
  <si>
    <t>Fiscal Year End (auto):</t>
  </si>
  <si>
    <t>City</t>
  </si>
  <si>
    <t>Political Subdivision Website, if applicable:</t>
  </si>
  <si>
    <t>If "other", please specify</t>
  </si>
  <si>
    <t>If debt is conduit or component debt, enter related entity name:</t>
  </si>
  <si>
    <t xml:space="preserve">Optional: Explanation of repayment source </t>
  </si>
  <si>
    <t>Optional: Comments or additional information per individual debt obligation</t>
  </si>
  <si>
    <t>Entity Information (Auto)</t>
  </si>
  <si>
    <t>Moody's</t>
  </si>
  <si>
    <t>S&amp;P</t>
  </si>
  <si>
    <t>Fitch</t>
  </si>
  <si>
    <t>Aa1</t>
  </si>
  <si>
    <t>AA+</t>
  </si>
  <si>
    <t>AA</t>
  </si>
  <si>
    <t>Aa3</t>
  </si>
  <si>
    <t>AA−</t>
  </si>
  <si>
    <t>A1</t>
  </si>
  <si>
    <t>A2</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</si>
  <si>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</si>
  <si>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</si>
  <si>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</si>
  <si>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</si>
  <si>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</si>
  <si>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</si>
  <si>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</si>
  <si>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</si>
  <si>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</si>
  <si>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</si>
  <si>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</si>
  <si>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</si>
  <si>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End of Worksheet</t>
  </si>
  <si>
    <t>Political Subdivision Email, if applicable:</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</si>
  <si>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</si>
  <si>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</si>
  <si>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</si>
  <si>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</si>
  <si>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</si>
  <si>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</si>
  <si>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</si>
  <si>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</si>
  <si>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</si>
  <si>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</si>
  <si>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</si>
  <si>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</si>
  <si>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</si>
  <si>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</si>
  <si>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</si>
  <si>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</si>
  <si>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</si>
  <si>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</si>
  <si>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</si>
  <si>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</si>
  <si>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</si>
  <si>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</si>
  <si>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</si>
  <si>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</si>
  <si>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</si>
  <si>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</si>
  <si>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</si>
  <si>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Individual Debt Obligations (click column titles for more information)</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</si>
  <si>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</si>
  <si>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</si>
  <si>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</si>
  <si>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</si>
  <si>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Table of Contents</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</si>
  <si>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</si>
  <si>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</si>
  <si>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</si>
  <si>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</si>
  <si>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If there is no debt to report for the fiscal year, enter "N/A" or "$0" in each cell along column B.</t>
  </si>
  <si>
    <t>Fiscal Year Start (MM/DD/YYYY)*:</t>
  </si>
  <si>
    <t>end of sheet</t>
  </si>
  <si>
    <t>City of Fort Worth</t>
  </si>
  <si>
    <t>https://www.fortworthtexas.gov/Home</t>
  </si>
  <si>
    <t>Debt and Compliance Manager</t>
  </si>
  <si>
    <t>Fort Worth</t>
  </si>
  <si>
    <t>Tarrant, Denton, Parker, Wise</t>
  </si>
  <si>
    <t>Combination Tax and Revenue Certificates of Obligation, Series 2012</t>
  </si>
  <si>
    <t>Design and construction og a police/fire training facility, water and wastewater improveemnts, public art, and telecommunications improvements</t>
  </si>
  <si>
    <t>General Purpose Refunding and Improvement Bonds, Series 2015A</t>
  </si>
  <si>
    <t>General Purpose Refunding and Improvement Bonds, Series 2016</t>
  </si>
  <si>
    <t>Street improvements, sewer improvements, partial refunding</t>
  </si>
  <si>
    <t>General Purpose Refunding and Improvement Bonds, Series 2013</t>
  </si>
  <si>
    <t>General Purpose Refunding Bonds, Series 2015</t>
  </si>
  <si>
    <t>Refunding</t>
  </si>
  <si>
    <t>Finance capital improvements and partial refunding</t>
  </si>
  <si>
    <t>Tax Notes, Series 2018</t>
  </si>
  <si>
    <t>General Purpose Bonds, Series 2018</t>
  </si>
  <si>
    <t>General Purpose Bonds, Series 2019</t>
  </si>
  <si>
    <t>Tax Notes, Series 2019</t>
  </si>
  <si>
    <t>General Purpose Refunding and Improvement Bonds, Series 2020</t>
  </si>
  <si>
    <t>Tax Notes, Series 2020</t>
  </si>
  <si>
    <t>General Purpose Refunding and Improvement Bonds, Series 2021</t>
  </si>
  <si>
    <t>General Purpose Refunding Bonds, Taxable Series 2021</t>
  </si>
  <si>
    <t>Combination Tax and Revenue Certificates of Obligation, Series 2021</t>
  </si>
  <si>
    <t>Tax Notes, Series 2021C</t>
  </si>
  <si>
    <t>Tax Notes, Series 2022</t>
  </si>
  <si>
    <t>General Purpose Refunding and Improvement Bonds, Series 2022</t>
  </si>
  <si>
    <t>General Purpose Refunding Bonds, Taxable Series 2022</t>
  </si>
  <si>
    <t>Tax Notes, Series 2023</t>
  </si>
  <si>
    <t>General Purpose Bonds, Series 2023</t>
  </si>
  <si>
    <t>Combination Tax and Revenue Certificates of Obligation, Series 2023</t>
  </si>
  <si>
    <t>The purchase and acquisition of fire trucks and equipment, construction of roads, and the construction of a community center</t>
  </si>
  <si>
    <t>New Money projects for transportation, park, recreation &amp; community centers, libraries, fire safety, and animal care &amp; control</t>
  </si>
  <si>
    <t>Finance permanent improvements</t>
  </si>
  <si>
    <t>Purchase and acquisition of vehicles and equipment for various City departments</t>
  </si>
  <si>
    <t>Finance permanent improvements and refund certain obligations</t>
  </si>
  <si>
    <t>Paying contractual obligations incurred for the construction of Public Works and the purchase of materials, supplies, equipment, machinery, buildings, lands, and rights-of-way</t>
  </si>
  <si>
    <t>Refund certain obligations</t>
  </si>
  <si>
    <t>Pay contractual obligations incurred in connection with the financing of improvements to Trinity Boulevard</t>
  </si>
  <si>
    <t>Pay contractual obligations incurred infor the construction of Public Works and the purchase of materials, supplies, equipment, machinery, buildings, lands, and rights-of-way</t>
  </si>
  <si>
    <t>City Hall Improvements</t>
  </si>
  <si>
    <t xml:space="preserve">Finance permanent improvements; refund certain of the City's outstanding debt </t>
  </si>
  <si>
    <t xml:space="preserve">refund certain of the City's outstanding debt </t>
  </si>
  <si>
    <t xml:space="preserve">Payment of all or a portion of the City’s contractual obligations incurred in connection with the acquisition of equipment and apparatus replacements for the fire department and the construction of the northwest radio tower </t>
  </si>
  <si>
    <t>Pay contractual obligations incurred in connection with the construction, improvement and equipment of City Hall, including related street and sidewalk improvements, construction, improvement and equipment of the Fort Worth Convention Center, including related street and sidewalk improvements, and payment of fiscal, engineering and legal fees incurred in connection therewith</t>
  </si>
  <si>
    <t>Tax Notes, Series 2024</t>
  </si>
  <si>
    <t>General Purpose Bonds, Series 2024</t>
  </si>
  <si>
    <t xml:space="preserve">Finance permanent improvements </t>
  </si>
  <si>
    <t>Payment of all or a portion of the City’s contractual obligations incurred in connection with (1) the acquisition of equipment and apparatus replacements for the fire department and (2) the construction of the Northwest Patrol Division Facility</t>
  </si>
  <si>
    <t>Water and Sewer System Revenue Bonds, Series 2009</t>
  </si>
  <si>
    <t>Water and Sewer System Revenue Bonds, Series 2015</t>
  </si>
  <si>
    <t>Water and Sewer System Revenue Refunding and Improvement Bonds, Series 2015A</t>
  </si>
  <si>
    <t>Water and Sewer System Revenue Bonds, Series 2015B</t>
  </si>
  <si>
    <t>Water and Sewer System Revenue Refunding and Improvement Bonds, Series 2016</t>
  </si>
  <si>
    <t>Water and Sewer System Revenue Bonds, Series 2017</t>
  </si>
  <si>
    <t>Water and Sewer System Revenue Refunding and Improvement Bonds, Series 2017A</t>
  </si>
  <si>
    <t>Water and Sewer System Revenue Bonds, Series 2017B</t>
  </si>
  <si>
    <t>Water and Sewer System Revenue Bonds, Series 2018</t>
  </si>
  <si>
    <t>Water and Sewer System Revenue Bonds, Series 2019</t>
  </si>
  <si>
    <t>Water and Sewer System Revenue Bonds, Series 2020</t>
  </si>
  <si>
    <t>Water and Sewer System Revenue Refunding and Improvement Bonds, Series 2020A</t>
  </si>
  <si>
    <t>Water and Sewer System Revenue Refunding and Improvement Bonds, Series 2021</t>
  </si>
  <si>
    <t>Water and Sewer System Revenue Bonds, Series 2022</t>
  </si>
  <si>
    <t>Water and Sewer System Revenue Bonds, Series 2023</t>
  </si>
  <si>
    <t>New Money projects related to the water system</t>
  </si>
  <si>
    <t>New Money projects related to the water system and a partial refunding</t>
  </si>
  <si>
    <t>New Money projects</t>
  </si>
  <si>
    <t>Water and Sewer System Revenue Refunding Bonds, Series 2023A</t>
  </si>
  <si>
    <t>Water and Sewer System Revenue Bonds, Series 2024</t>
  </si>
  <si>
    <t>Water and Sewer System Revenue Bonds, Series 2024B CWSRF (Village Creek)</t>
  </si>
  <si>
    <t>Special Tax Revenue Bonds, Series 2017A</t>
  </si>
  <si>
    <t>Special Tax Revenue Bonds, Taxable Series 2017B</t>
  </si>
  <si>
    <t>Drainage Utility System Revenue Refunding Bonds, Series 2016</t>
  </si>
  <si>
    <t>Drainage Utility System Revenue Refunding Bonds, Series 2019</t>
  </si>
  <si>
    <t>Drainage Utility System Revenue Refunding and Improvement Bonds, Series 2020</t>
  </si>
  <si>
    <t>Drainage Utility System Revenue Bonds, Series 2023</t>
  </si>
  <si>
    <t>Special Assessment Revenue Bonds, Series 2017</t>
  </si>
  <si>
    <t>FW PID No. 17 (Rock Creek Ranch)</t>
  </si>
  <si>
    <t>Special Assessment Revenue Bonds, Series 2018</t>
  </si>
  <si>
    <t>Refunding of certain obligations</t>
  </si>
  <si>
    <t>New Money projects and refunding certain obligations</t>
  </si>
  <si>
    <t>Fund various drainage and erosion projects</t>
  </si>
  <si>
    <t>Special Tax Revenue Bonds, Series 2023A</t>
  </si>
  <si>
    <t>Special Tax Revenue Bonds, Taxable Series 2023B</t>
  </si>
  <si>
    <t>Special Assessment Revenue Bonds, Series 2024</t>
  </si>
  <si>
    <t>FW PID No. 16 (Walsh Ranch/Quail Valley)</t>
  </si>
  <si>
    <t>100 Fort Worth Trail</t>
  </si>
  <si>
    <t>Lease Revenue Bonds, Taxable Series 2023 (Fort Worth Crescent Garage Project)</t>
  </si>
  <si>
    <t>Central City Local Government Corporation</t>
  </si>
  <si>
    <t>brit.stock@fortworthtexas.gov</t>
  </si>
  <si>
    <t>Brit Stock</t>
  </si>
  <si>
    <t>General Purpose Bonds, Series 2025</t>
  </si>
  <si>
    <t>Tax Notes, Series 2025</t>
  </si>
  <si>
    <t>Water and Sewer System Revenue Bonds, Series 2025</t>
  </si>
  <si>
    <t>Water and Sewer System Revenue Bonds, Series 2024C SWIFT (Eagle Mountain)</t>
  </si>
  <si>
    <t xml:space="preserve">Special Tax Revenue and Refunding Bonds, (Multipurpose Arena Venue Project), Series 2025 </t>
  </si>
  <si>
    <t>Special Tax Revenue Bonds (Convention Center Venue Project), Series 2025</t>
  </si>
  <si>
    <t>Contract Revenue Bonds, Series 2024 (The Texas A&amp;M University System Building Project)</t>
  </si>
  <si>
    <t>Payment of (1) all or a portion of the City's contractual obligations incurred or to be incurred for the construction of public works and the purchase of materials, supplies, equipment, machinery, buildings, lands and rights-of-way, (2) the acquisition of equipment and apparatus replacements for the fire department and (3) costs of issuance associated with the issuance of the Tax Notes</t>
  </si>
  <si>
    <t>US Census Population Estimate - As of July 1st,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</si>
</sst>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0_);_(&quot;$&quot;* \(#,##0\);_(&quot;$&quot;* &quot;-&quot;_);_(@_)"/>
    <numFmt numFmtId="164" formatCode="[&lt;=9999999]###\-####;\(###\)\ ###\-####"/>
    <numFmt numFmtId="165" formatCode="00000"/>
    <numFmt numFmtId="166" formatCode="&quot;$&quot;#,##0"/>
  </numFmts>
  <fonts count="8"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2"/>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59">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1" xfId="0" applyFont="1" applyBorder="1"/>
    <xf numFmtId="0" fontId="2" fillId="0" borderId="1" xfId="0" applyFont="1" applyBorder="1"/>
    <xf numFmtId="0" fontId="2" fillId="0" borderId="0" xfId="0" applyFont="1"/>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pplyProtection="1">
      <alignment vertical="center"/>
      <protection locked="0"/>
    </xf>
    <xf numFmtId="0" fontId="1" fillId="0" borderId="2" xfId="0" applyFont="1" applyBorder="1" applyAlignment="1" applyProtection="1">
      <alignment horizontal="left" vertical="center" wrapText="1"/>
      <protection locked="0"/>
    </xf>
    <xf numFmtId="0" fontId="4" fillId="5" borderId="0" xfId="0" applyFont="1" applyFill="1"/>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2" fillId="5" borderId="0" xfId="0" applyFont="1" applyFill="1"/>
    <xf numFmtId="0" fontId="5" fillId="0" borderId="0" xfId="1" quotePrefix="1" applyFill="1" applyAlignment="1">
      <alignment horizontal="center"/>
    </xf>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7"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cellXfs>
  <cellStyles count="2">
    <cellStyle name="Hyperlink" xfId="1" builtinId="8"/>
    <cellStyle name="Normal" xfId="0" builtinId="0"/>
  </cellStyles>
  <dxfs count="7">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1" defaultTableStyle="TableStyleMedium2" defaultPivotStyle="PivotStyleLight16">
    <tableStyle name="Invisible" pivot="0" table="0" count="0" xr9:uid="{D59D02BE-9EEF-4E03-AD24-AB1BD8AD614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B19" sqref="B19"/>
    </sheetView>
  </sheetViews>
  <sheetFormatPr defaultColWidth="0" defaultRowHeight="15.75" zeroHeight="1" x14ac:dyDescent="0.25"/>
  <cols>
    <col min="1" max="1" width="56.42578125" style="9" customWidth="1"/>
    <col min="2" max="2" width="61.140625" style="1" customWidth="1"/>
    <col min="3" max="4" width="0" style="1" hidden="1" customWidth="1"/>
    <col min="5" max="16384" width="9.140625" style="1" hidden="1"/>
  </cols>
  <sheetData>
    <row r="1" spans="1:2" s="53" customFormat="1" ht="21.6" customHeight="1" x14ac:dyDescent="0.25">
      <c r="A1" s="53" t="s">
        <v>48</v>
      </c>
    </row>
    <row r="2" spans="1:2" s="48" customFormat="1" ht="21" customHeight="1" x14ac:dyDescent="0.25">
      <c r="A2" s="48" t="s">
        <v>75</v>
      </c>
    </row>
    <row r="3" spans="1:2" s="52" customFormat="1" ht="31.9" customHeight="1" x14ac:dyDescent="0.25">
      <c r="A3" s="50" t="s">
        <v>0</v>
      </c>
      <c r="B3" s="51"/>
    </row>
    <row r="4" spans="1:2" x14ac:dyDescent="0.25">
      <c r="A4" s="12" t="s">
        <v>49</v>
      </c>
      <c r="B4" s="17" t="s">
        <v>85</v>
      </c>
    </row>
    <row r="5" spans="1:2" x14ac:dyDescent="0.25">
      <c r="A5" s="12" t="s">
        <v>50</v>
      </c>
      <c r="B5" s="17" t="s">
        <v>14</v>
      </c>
    </row>
    <row r="6" spans="1:2" x14ac:dyDescent="0.25">
      <c r="A6" s="7" t="s">
        <v>16</v>
      </c>
      <c r="B6" s="18"/>
    </row>
    <row r="7" spans="1:2" x14ac:dyDescent="0.25">
      <c r="A7" s="7" t="s">
        <v>51</v>
      </c>
      <c r="B7" s="17">
        <v>2025</v>
      </c>
    </row>
    <row r="8" spans="1:2" x14ac:dyDescent="0.25">
      <c r="A8" s="7" t="s">
        <v>83</v>
      </c>
      <c r="B8" s="19" t="str">
        <f>TEXT(DATE(B7-1,10,1),"mm/dd/yyyy")</f>
        <v>10/01/2024</v>
      </c>
    </row>
    <row r="9" spans="1:2" x14ac:dyDescent="0.25">
      <c r="A9" s="7" t="s">
        <v>13</v>
      </c>
      <c r="B9" s="13">
        <f>IF(ISBLANK(B8),"",DATE(YEAR(B8)+1,MONTH(B8),DAY(B8)-1))</f>
        <v>45930</v>
      </c>
    </row>
    <row r="10" spans="1:2" x14ac:dyDescent="0.25">
      <c r="A10" s="7" t="s">
        <v>15</v>
      </c>
      <c r="B10" s="19" t="s">
        <v>86</v>
      </c>
    </row>
    <row r="11" spans="1:2" x14ac:dyDescent="0.25">
      <c r="A11" s="7" t="s">
        <v>52</v>
      </c>
      <c r="B11" s="20">
        <v>8173928980</v>
      </c>
    </row>
    <row r="12" spans="1:2" x14ac:dyDescent="0.25">
      <c r="A12" s="7" t="s">
        <v>44</v>
      </c>
      <c r="B12" s="1" t="s">
        <v>173</v>
      </c>
    </row>
    <row r="13" spans="1:2" x14ac:dyDescent="0.25">
      <c r="A13" s="12" t="s">
        <v>53</v>
      </c>
      <c r="B13" s="17" t="s">
        <v>11</v>
      </c>
    </row>
    <row r="14" spans="1:2" s="52" customFormat="1" ht="31.9" customHeight="1" x14ac:dyDescent="0.25">
      <c r="A14" s="50" t="s">
        <v>3</v>
      </c>
      <c r="B14" s="51"/>
    </row>
    <row r="15" spans="1:2" x14ac:dyDescent="0.25">
      <c r="A15" s="8" t="s">
        <v>54</v>
      </c>
      <c r="B15" s="17" t="s">
        <v>174</v>
      </c>
    </row>
    <row r="16" spans="1:2" x14ac:dyDescent="0.25">
      <c r="A16" s="8" t="s">
        <v>55</v>
      </c>
      <c r="B16" s="17" t="s">
        <v>87</v>
      </c>
    </row>
    <row r="17" spans="1:2" x14ac:dyDescent="0.25">
      <c r="A17" s="8" t="s">
        <v>56</v>
      </c>
      <c r="B17" s="20">
        <f>B11</f>
        <v>8173928980</v>
      </c>
    </row>
    <row r="18" spans="1:2" x14ac:dyDescent="0.25">
      <c r="A18" s="8" t="s">
        <v>4</v>
      </c>
      <c r="B18" s="17" t="str">
        <f>B12</f>
        <v>brit.stock@fortworthtexas.gov</v>
      </c>
    </row>
    <row r="19" spans="1:2" x14ac:dyDescent="0.25">
      <c r="A19" s="8" t="s">
        <v>57</v>
      </c>
      <c r="B19" s="17" t="s">
        <v>170</v>
      </c>
    </row>
    <row r="20" spans="1:2" x14ac:dyDescent="0.25">
      <c r="A20" s="8" t="s">
        <v>5</v>
      </c>
      <c r="B20" s="17"/>
    </row>
    <row r="21" spans="1:2" x14ac:dyDescent="0.25">
      <c r="A21" s="8" t="s">
        <v>58</v>
      </c>
      <c r="B21" s="17" t="s">
        <v>88</v>
      </c>
    </row>
    <row r="22" spans="1:2" x14ac:dyDescent="0.25">
      <c r="A22" s="8" t="s">
        <v>59</v>
      </c>
      <c r="B22" s="21">
        <v>76102</v>
      </c>
    </row>
    <row r="23" spans="1:2" x14ac:dyDescent="0.25">
      <c r="A23" s="8" t="s">
        <v>60</v>
      </c>
      <c r="B23" s="17" t="s">
        <v>89</v>
      </c>
    </row>
    <row r="24" spans="1:2" x14ac:dyDescent="0.25">
      <c r="A24" s="8" t="s">
        <v>76</v>
      </c>
      <c r="B24" s="17" t="s">
        <v>11</v>
      </c>
    </row>
    <row r="25" spans="1:2" x14ac:dyDescent="0.25">
      <c r="A25" s="8" t="s">
        <v>6</v>
      </c>
      <c r="B25" s="17"/>
    </row>
    <row r="26" spans="1:2" x14ac:dyDescent="0.25">
      <c r="A26" s="8" t="s">
        <v>7</v>
      </c>
      <c r="B26" s="17"/>
    </row>
    <row r="27" spans="1:2" x14ac:dyDescent="0.25">
      <c r="A27" s="8" t="s">
        <v>8</v>
      </c>
      <c r="B27" s="17"/>
    </row>
    <row r="28" spans="1:2" x14ac:dyDescent="0.25">
      <c r="A28" s="8" t="s">
        <v>9</v>
      </c>
      <c r="B28" s="17"/>
    </row>
    <row r="29" spans="1:2" x14ac:dyDescent="0.25">
      <c r="A29" s="8" t="s">
        <v>10</v>
      </c>
      <c r="B29" s="17"/>
    </row>
    <row r="30" spans="1:2" s="49" customFormat="1" ht="15" x14ac:dyDescent="0.25">
      <c r="A30" s="49" t="s">
        <v>77</v>
      </c>
    </row>
    <row r="31" spans="1:2" s="35" customFormat="1" x14ac:dyDescent="0.25">
      <c r="A31" s="35" t="s">
        <v>43</v>
      </c>
    </row>
  </sheetData>
  <mergeCells count="6">
    <mergeCell ref="A2:XFD2"/>
    <mergeCell ref="A30:XFD30"/>
    <mergeCell ref="A31:XFD31"/>
    <mergeCell ref="A3:XFD3"/>
    <mergeCell ref="A1:XFD1"/>
    <mergeCell ref="A14:XFD14"/>
  </mergeCells>
  <conditionalFormatting sqref="B6">
    <cfRule type="expression" dxfId="6" priority="3">
      <formula>$B$5="Other"</formula>
    </cfRule>
    <cfRule type="expression" dxfId="5" priority="4">
      <formula>$B$5="(select)"</formula>
    </cfRule>
  </conditionalFormatting>
  <conditionalFormatting sqref="B9">
    <cfRule type="expression" dxfId="4" priority="1">
      <formula>$B$8=""</formula>
    </cfRule>
    <cfRule type="cellIs" dxfId="3" priority="2" operator="greaterThan">
      <formula>TODAY()</formula>
    </cfRule>
  </conditionalFormatting>
  <conditionalFormatting sqref="B25:B29">
    <cfRule type="expression" dxfId="2" priority="5">
      <formula>$B$24="Yes"</formula>
    </cfRule>
  </conditionalFormatting>
  <dataValidations xWindow="355" yWindow="483" count="10">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 type="list" allowBlank="1" showInputMessage="1" showErrorMessage="1" prompt="select an year" sqref="B7" xr:uid="{00000000-0002-0000-0100-000002000000}">
      <formula1>Fiscal_Year</formula1>
    </dataValidation>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pageSetUpPr autoPageBreaks="0"/>
  </sheetPr>
  <dimension ref="A1:S119"/>
  <sheetViews>
    <sheetView tabSelected="1" zoomScale="60" zoomScaleNormal="60" workbookViewId="0">
      <selection activeCell="B19" sqref="B19"/>
    </sheetView>
  </sheetViews>
  <sheetFormatPr defaultColWidth="0" defaultRowHeight="15.75" zeroHeight="1" x14ac:dyDescent="0.25"/>
  <cols>
    <col min="1" max="1" width="108.42578125" style="1" bestFit="1" customWidth="1"/>
    <col min="2" max="2" width="49.7109375" style="1" bestFit="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9.140625" style="4" customWidth="1"/>
    <col min="11" max="11" width="66.140625" style="6" customWidth="1"/>
    <col min="12" max="12" width="22.7109375" style="1" customWidth="1"/>
    <col min="13" max="13" width="12.7109375" style="1" bestFit="1" customWidth="1"/>
    <col min="14" max="16" width="12.5703125" style="1" bestFit="1" customWidth="1"/>
    <col min="17" max="17" width="13.28515625" style="1" customWidth="1"/>
    <col min="18" max="18" width="23.7109375" style="1" customWidth="1"/>
    <col min="19" max="19" width="29.7109375" style="1" customWidth="1"/>
    <col min="20" max="16384" width="9.140625" style="1" hidden="1"/>
  </cols>
  <sheetData>
    <row r="1" spans="1:19" s="37" customFormat="1" ht="21.6" customHeight="1" x14ac:dyDescent="0.25">
      <c r="A1" s="37" t="s">
        <v>48</v>
      </c>
    </row>
    <row r="2" spans="1:19" s="40" customFormat="1" ht="21.6" customHeight="1" x14ac:dyDescent="0.25">
      <c r="A2" s="38" t="s">
        <v>20</v>
      </c>
      <c r="B2" s="39"/>
      <c r="C2" s="39"/>
      <c r="D2" s="39"/>
      <c r="E2" s="39"/>
      <c r="F2" s="39"/>
      <c r="G2" s="39"/>
      <c r="H2" s="39"/>
      <c r="I2" s="39"/>
      <c r="J2" s="39"/>
      <c r="K2" s="39"/>
      <c r="L2" s="39"/>
      <c r="M2" s="39"/>
      <c r="N2" s="39"/>
      <c r="O2" s="39"/>
      <c r="P2" s="39"/>
      <c r="Q2" s="39"/>
      <c r="R2" s="39"/>
      <c r="S2" s="39"/>
    </row>
    <row r="3" spans="1:19" s="41" customFormat="1" x14ac:dyDescent="0.25">
      <c r="A3" s="7" t="s">
        <v>1</v>
      </c>
      <c r="B3" s="14" t="str">
        <f>IF('1 - Contact Information'!B4="","",'1 - Contact Information'!B4)</f>
        <v>City of Fort Worth</v>
      </c>
      <c r="C3" s="45"/>
    </row>
    <row r="4" spans="1:19" s="47" customFormat="1" x14ac:dyDescent="0.25">
      <c r="A4" s="7" t="s">
        <v>2</v>
      </c>
      <c r="B4" s="15">
        <f>IF('1 - Contact Information'!B7="","",'1 - Contact Information'!B7)</f>
        <v>2025</v>
      </c>
      <c r="C4" s="46"/>
    </row>
    <row r="5" spans="1:19" s="41" customFormat="1" ht="30.6" customHeight="1" x14ac:dyDescent="0.25">
      <c r="A5" s="41" t="s">
        <v>73</v>
      </c>
    </row>
    <row r="6" spans="1:19" s="41" customFormat="1" x14ac:dyDescent="0.25">
      <c r="A6" s="42" t="s">
        <v>80</v>
      </c>
      <c r="B6" s="42"/>
      <c r="C6" s="42"/>
      <c r="D6" s="42"/>
      <c r="E6" s="42"/>
      <c r="F6" s="42"/>
      <c r="G6" s="42"/>
      <c r="H6" s="42"/>
      <c r="I6" s="42"/>
      <c r="J6" s="42"/>
      <c r="K6" s="42"/>
      <c r="L6" s="42"/>
      <c r="M6" s="42"/>
      <c r="N6" s="42"/>
      <c r="O6" s="42"/>
      <c r="P6" s="42"/>
      <c r="Q6" s="42"/>
      <c r="R6" s="42"/>
      <c r="S6" s="42"/>
    </row>
    <row r="7" spans="1:19" s="43" customFormat="1" ht="36" customHeight="1" x14ac:dyDescent="0.25">
      <c r="A7" s="43" t="s">
        <v>72</v>
      </c>
      <c r="B7" s="44"/>
      <c r="C7" s="44"/>
      <c r="D7" s="44"/>
      <c r="E7" s="44"/>
      <c r="F7" s="44"/>
      <c r="G7" s="44"/>
      <c r="H7" s="44"/>
      <c r="I7" s="44"/>
      <c r="J7" s="44"/>
      <c r="K7" s="44"/>
      <c r="L7" s="44"/>
      <c r="M7" s="44"/>
      <c r="N7" s="44"/>
      <c r="O7" s="44"/>
      <c r="P7" s="44"/>
      <c r="Q7" s="44"/>
      <c r="R7" s="44"/>
      <c r="S7" s="44"/>
    </row>
    <row r="8" spans="1:19" s="11" customFormat="1" ht="78.75" x14ac:dyDescent="0.25">
      <c r="A8" s="29" t="s">
        <v>61</v>
      </c>
      <c r="B8" s="30" t="s">
        <v>17</v>
      </c>
      <c r="C8" s="29" t="s">
        <v>62</v>
      </c>
      <c r="D8" s="29" t="s">
        <v>63</v>
      </c>
      <c r="E8" s="30" t="s">
        <v>64</v>
      </c>
      <c r="F8" s="30" t="s">
        <v>65</v>
      </c>
      <c r="G8" s="30" t="s">
        <v>66</v>
      </c>
      <c r="H8" s="30" t="s">
        <v>67</v>
      </c>
      <c r="I8" s="30" t="s">
        <v>68</v>
      </c>
      <c r="J8" s="30" t="s">
        <v>69</v>
      </c>
      <c r="K8" s="30" t="s">
        <v>70</v>
      </c>
      <c r="L8" s="30" t="s">
        <v>71</v>
      </c>
      <c r="M8" s="29" t="s">
        <v>21</v>
      </c>
      <c r="N8" s="29" t="s">
        <v>22</v>
      </c>
      <c r="O8" s="29" t="s">
        <v>23</v>
      </c>
      <c r="P8" s="29" t="s">
        <v>32</v>
      </c>
      <c r="Q8" s="30" t="s">
        <v>33</v>
      </c>
      <c r="R8" s="10" t="s">
        <v>18</v>
      </c>
      <c r="S8" s="10" t="s">
        <v>19</v>
      </c>
    </row>
    <row r="9" spans="1:19" s="2" customFormat="1" ht="47.25" x14ac:dyDescent="0.25">
      <c r="A9" s="22" t="s">
        <v>90</v>
      </c>
      <c r="B9" s="23"/>
      <c r="C9" s="24">
        <v>85790000</v>
      </c>
      <c r="D9" s="24">
        <v>85000000</v>
      </c>
      <c r="E9" s="25">
        <v>13975150</v>
      </c>
      <c r="F9" s="26">
        <v>47908</v>
      </c>
      <c r="G9" s="23" t="s">
        <v>11</v>
      </c>
      <c r="H9" s="25">
        <v>94072807</v>
      </c>
      <c r="I9" s="25">
        <v>94072807</v>
      </c>
      <c r="J9" s="25">
        <f>H9-I9</f>
        <v>0</v>
      </c>
      <c r="K9" s="23" t="s">
        <v>91</v>
      </c>
      <c r="L9" s="23" t="s">
        <v>11</v>
      </c>
      <c r="M9" s="22" t="s">
        <v>27</v>
      </c>
      <c r="N9" s="22" t="s">
        <v>26</v>
      </c>
      <c r="O9" s="23" t="s">
        <v>26</v>
      </c>
      <c r="P9" s="23" t="s">
        <v>26</v>
      </c>
      <c r="Q9" s="23"/>
      <c r="R9" s="22"/>
      <c r="S9" s="22"/>
    </row>
    <row r="10" spans="1:19" s="3" customFormat="1" x14ac:dyDescent="0.25">
      <c r="A10" s="22" t="s">
        <v>95</v>
      </c>
      <c r="B10" s="22"/>
      <c r="C10" s="24">
        <v>37130000</v>
      </c>
      <c r="D10" s="24">
        <v>0</v>
      </c>
      <c r="E10" s="25">
        <v>0</v>
      </c>
      <c r="F10" s="26">
        <v>45717</v>
      </c>
      <c r="G10" s="23" t="s">
        <v>11</v>
      </c>
      <c r="H10" s="25">
        <v>11500000</v>
      </c>
      <c r="I10" s="25">
        <v>11500000</v>
      </c>
      <c r="J10" s="25">
        <f t="shared" ref="J10:J34" si="0">H10-I10</f>
        <v>0</v>
      </c>
      <c r="K10" s="23" t="s">
        <v>94</v>
      </c>
      <c r="L10" s="23" t="s">
        <v>11</v>
      </c>
      <c r="M10" s="22" t="s">
        <v>27</v>
      </c>
      <c r="N10" s="22" t="s">
        <v>26</v>
      </c>
      <c r="O10" s="23" t="s">
        <v>26</v>
      </c>
      <c r="P10" s="23" t="s">
        <v>26</v>
      </c>
      <c r="Q10" s="23"/>
      <c r="R10" s="22"/>
      <c r="S10" s="22"/>
    </row>
    <row r="11" spans="1:19" s="3" customFormat="1" x14ac:dyDescent="0.25">
      <c r="A11" s="22" t="s">
        <v>96</v>
      </c>
      <c r="B11" s="22"/>
      <c r="C11" s="24">
        <v>8420000</v>
      </c>
      <c r="D11" s="24">
        <v>0</v>
      </c>
      <c r="E11" s="25">
        <v>0</v>
      </c>
      <c r="F11" s="26">
        <v>45717</v>
      </c>
      <c r="G11" s="23" t="s">
        <v>11</v>
      </c>
      <c r="H11" s="25">
        <v>0</v>
      </c>
      <c r="I11" s="25">
        <v>0</v>
      </c>
      <c r="J11" s="25">
        <f t="shared" si="0"/>
        <v>0</v>
      </c>
      <c r="K11" s="23" t="s">
        <v>97</v>
      </c>
      <c r="L11" s="23" t="s">
        <v>12</v>
      </c>
      <c r="M11" s="22"/>
      <c r="N11" s="22"/>
      <c r="O11" s="23"/>
      <c r="P11" s="23"/>
      <c r="Q11" s="23"/>
      <c r="R11" s="22"/>
      <c r="S11" s="22"/>
    </row>
    <row r="12" spans="1:19" s="3" customFormat="1" x14ac:dyDescent="0.25">
      <c r="A12" s="22" t="s">
        <v>92</v>
      </c>
      <c r="B12" s="22"/>
      <c r="C12" s="24">
        <v>127725000</v>
      </c>
      <c r="D12" s="24">
        <f>43960000-10190000</f>
        <v>33770000</v>
      </c>
      <c r="E12" s="25">
        <f>49324999.8-12672237.5</f>
        <v>36652762.299999997</v>
      </c>
      <c r="F12" s="26">
        <v>49369</v>
      </c>
      <c r="G12" s="23" t="s">
        <v>11</v>
      </c>
      <c r="H12" s="25">
        <v>40000000</v>
      </c>
      <c r="I12" s="25">
        <v>40000000</v>
      </c>
      <c r="J12" s="25">
        <f t="shared" si="0"/>
        <v>0</v>
      </c>
      <c r="K12" s="23" t="s">
        <v>98</v>
      </c>
      <c r="L12" s="23" t="s">
        <v>11</v>
      </c>
      <c r="M12" s="22" t="s">
        <v>27</v>
      </c>
      <c r="N12" s="22" t="s">
        <v>26</v>
      </c>
      <c r="O12" s="23" t="s">
        <v>26</v>
      </c>
      <c r="P12" s="23" t="s">
        <v>26</v>
      </c>
      <c r="Q12" s="23"/>
      <c r="R12" s="22"/>
      <c r="S12" s="22"/>
    </row>
    <row r="13" spans="1:19" s="3" customFormat="1" x14ac:dyDescent="0.25">
      <c r="A13" s="22" t="s">
        <v>93</v>
      </c>
      <c r="B13" s="22"/>
      <c r="C13" s="24">
        <v>164945000</v>
      </c>
      <c r="D13" s="24">
        <f>91725000-10155000</f>
        <v>81570000</v>
      </c>
      <c r="E13" s="25">
        <f>109827225-13898475</f>
        <v>95928750</v>
      </c>
      <c r="F13" s="26">
        <v>49735</v>
      </c>
      <c r="G13" s="23" t="s">
        <v>11</v>
      </c>
      <c r="H13" s="25">
        <v>103000000</v>
      </c>
      <c r="I13" s="25">
        <v>103000000</v>
      </c>
      <c r="J13" s="25">
        <f t="shared" si="0"/>
        <v>0</v>
      </c>
      <c r="K13" s="23" t="s">
        <v>98</v>
      </c>
      <c r="L13" s="23" t="s">
        <v>11</v>
      </c>
      <c r="M13" s="22" t="s">
        <v>27</v>
      </c>
      <c r="N13" s="22" t="s">
        <v>26</v>
      </c>
      <c r="O13" s="23" t="s">
        <v>26</v>
      </c>
      <c r="P13" s="23" t="s">
        <v>26</v>
      </c>
      <c r="Q13" s="23"/>
      <c r="R13" s="22"/>
      <c r="S13" s="22"/>
    </row>
    <row r="14" spans="1:19" s="3" customFormat="1" ht="31.5" x14ac:dyDescent="0.25">
      <c r="A14" s="22" t="s">
        <v>99</v>
      </c>
      <c r="B14" s="22"/>
      <c r="C14" s="24">
        <v>12590000</v>
      </c>
      <c r="D14" s="24">
        <v>0</v>
      </c>
      <c r="E14" s="25">
        <v>0</v>
      </c>
      <c r="F14" s="26">
        <v>45717</v>
      </c>
      <c r="G14" s="23" t="s">
        <v>11</v>
      </c>
      <c r="H14" s="25">
        <v>13667000</v>
      </c>
      <c r="I14" s="25">
        <v>13667000</v>
      </c>
      <c r="J14" s="25">
        <v>17.04</v>
      </c>
      <c r="K14" s="23" t="s">
        <v>115</v>
      </c>
      <c r="L14" s="23" t="s">
        <v>11</v>
      </c>
      <c r="M14" s="22" t="s">
        <v>27</v>
      </c>
      <c r="N14" s="22" t="s">
        <v>26</v>
      </c>
      <c r="O14" s="23" t="s">
        <v>26</v>
      </c>
      <c r="P14" s="23" t="s">
        <v>26</v>
      </c>
      <c r="Q14" s="23"/>
      <c r="R14" s="22"/>
      <c r="S14" s="22"/>
    </row>
    <row r="15" spans="1:19" s="3" customFormat="1" ht="31.5" x14ac:dyDescent="0.25">
      <c r="A15" s="22" t="s">
        <v>100</v>
      </c>
      <c r="B15" s="22"/>
      <c r="C15" s="24">
        <v>62220000</v>
      </c>
      <c r="D15" s="24">
        <v>29225000</v>
      </c>
      <c r="E15" s="25">
        <f>39393177.5-3401645</f>
        <v>35991532.5</v>
      </c>
      <c r="F15" s="26">
        <v>50465</v>
      </c>
      <c r="G15" s="23" t="s">
        <v>11</v>
      </c>
      <c r="H15" s="25">
        <v>64350000</v>
      </c>
      <c r="I15" s="25">
        <f>+H15-J15</f>
        <v>64334978.299999997</v>
      </c>
      <c r="J15" s="25">
        <f>15038.74-J14</f>
        <v>15021.699999999999</v>
      </c>
      <c r="K15" s="23" t="s">
        <v>116</v>
      </c>
      <c r="L15" s="23" t="s">
        <v>11</v>
      </c>
      <c r="M15" s="22" t="s">
        <v>27</v>
      </c>
      <c r="N15" s="22" t="s">
        <v>26</v>
      </c>
      <c r="O15" s="23" t="s">
        <v>26</v>
      </c>
      <c r="P15" s="23" t="s">
        <v>26</v>
      </c>
      <c r="Q15" s="23"/>
      <c r="R15" s="22"/>
      <c r="S15" s="22"/>
    </row>
    <row r="16" spans="1:19" s="3" customFormat="1" x14ac:dyDescent="0.25">
      <c r="A16" s="22" t="s">
        <v>101</v>
      </c>
      <c r="B16" s="22"/>
      <c r="C16" s="24">
        <v>106595000</v>
      </c>
      <c r="D16" s="24">
        <v>63290000</v>
      </c>
      <c r="E16" s="25">
        <v>78038350</v>
      </c>
      <c r="F16" s="26">
        <v>50830</v>
      </c>
      <c r="G16" s="23" t="s">
        <v>11</v>
      </c>
      <c r="H16" s="25">
        <v>106595000</v>
      </c>
      <c r="I16" s="25">
        <f>H16-J16</f>
        <v>75967558.530000001</v>
      </c>
      <c r="J16" s="25">
        <f>546922.62+199366.55+28729882.69+94050.02+1057219.95-J17</f>
        <v>30627441.469999999</v>
      </c>
      <c r="K16" s="23" t="s">
        <v>117</v>
      </c>
      <c r="L16" s="23" t="s">
        <v>11</v>
      </c>
      <c r="M16" s="22" t="s">
        <v>27</v>
      </c>
      <c r="N16" s="22" t="s">
        <v>26</v>
      </c>
      <c r="O16" s="23" t="s">
        <v>26</v>
      </c>
      <c r="P16" s="23" t="s">
        <v>26</v>
      </c>
      <c r="Q16" s="23"/>
      <c r="R16" s="22"/>
      <c r="S16" s="22"/>
    </row>
    <row r="17" spans="1:19" s="3" customFormat="1" ht="31.5" x14ac:dyDescent="0.25">
      <c r="A17" s="22" t="s">
        <v>102</v>
      </c>
      <c r="B17" s="22"/>
      <c r="C17" s="24">
        <v>8565000</v>
      </c>
      <c r="D17" s="24">
        <v>1420000</v>
      </c>
      <c r="E17" s="25">
        <v>1455500</v>
      </c>
      <c r="F17" s="26">
        <v>46082</v>
      </c>
      <c r="G17" s="23" t="s">
        <v>11</v>
      </c>
      <c r="H17" s="25">
        <v>8565000</v>
      </c>
      <c r="I17" s="25">
        <f>H17-J17</f>
        <v>8564999.6400000006</v>
      </c>
      <c r="J17" s="25">
        <v>0.36</v>
      </c>
      <c r="K17" s="23" t="s">
        <v>118</v>
      </c>
      <c r="L17" s="23" t="s">
        <v>11</v>
      </c>
      <c r="M17" s="22" t="s">
        <v>27</v>
      </c>
      <c r="N17" s="22" t="s">
        <v>26</v>
      </c>
      <c r="O17" s="23" t="s">
        <v>26</v>
      </c>
      <c r="P17" s="23" t="s">
        <v>26</v>
      </c>
      <c r="Q17" s="23"/>
      <c r="R17" s="22"/>
      <c r="S17" s="22"/>
    </row>
    <row r="18" spans="1:19" s="3" customFormat="1" x14ac:dyDescent="0.25">
      <c r="A18" s="22" t="s">
        <v>103</v>
      </c>
      <c r="B18" s="22"/>
      <c r="C18" s="24">
        <v>151390000</v>
      </c>
      <c r="D18" s="24">
        <v>80730000</v>
      </c>
      <c r="E18" s="25">
        <v>97422625</v>
      </c>
      <c r="F18" s="26">
        <v>51196</v>
      </c>
      <c r="G18" s="23" t="s">
        <v>11</v>
      </c>
      <c r="H18" s="25">
        <v>151390000</v>
      </c>
      <c r="I18" s="25">
        <f>H18-J18</f>
        <v>151390000</v>
      </c>
      <c r="J18" s="25">
        <v>0</v>
      </c>
      <c r="K18" s="23" t="s">
        <v>119</v>
      </c>
      <c r="L18" s="23" t="s">
        <v>11</v>
      </c>
      <c r="M18" s="22" t="s">
        <v>27</v>
      </c>
      <c r="N18" s="22" t="s">
        <v>26</v>
      </c>
      <c r="O18" s="23" t="s">
        <v>26</v>
      </c>
      <c r="P18" s="23" t="s">
        <v>26</v>
      </c>
      <c r="Q18" s="23"/>
      <c r="R18" s="22"/>
      <c r="S18" s="22"/>
    </row>
    <row r="19" spans="1:19" s="3" customFormat="1" ht="47.25" x14ac:dyDescent="0.25">
      <c r="A19" s="22" t="s">
        <v>104</v>
      </c>
      <c r="B19" s="22"/>
      <c r="C19" s="24">
        <v>25115000</v>
      </c>
      <c r="D19" s="24">
        <v>8055000</v>
      </c>
      <c r="E19" s="25">
        <v>8462875</v>
      </c>
      <c r="F19" s="26">
        <v>46447</v>
      </c>
      <c r="G19" s="23" t="s">
        <v>11</v>
      </c>
      <c r="H19" s="25">
        <v>25115000</v>
      </c>
      <c r="I19" s="25">
        <f>H19-J19</f>
        <v>24683470.859999999</v>
      </c>
      <c r="J19" s="25">
        <v>431529.14</v>
      </c>
      <c r="K19" s="23" t="s">
        <v>120</v>
      </c>
      <c r="L19" s="23" t="s">
        <v>11</v>
      </c>
      <c r="M19" s="22" t="s">
        <v>27</v>
      </c>
      <c r="N19" s="22" t="s">
        <v>26</v>
      </c>
      <c r="O19" s="23" t="s">
        <v>26</v>
      </c>
      <c r="P19" s="23" t="s">
        <v>26</v>
      </c>
      <c r="Q19" s="23"/>
      <c r="R19" s="22"/>
      <c r="S19" s="22"/>
    </row>
    <row r="20" spans="1:19" s="3" customFormat="1" x14ac:dyDescent="0.25">
      <c r="A20" s="22" t="s">
        <v>105</v>
      </c>
      <c r="B20" s="22"/>
      <c r="C20" s="24">
        <v>152105000</v>
      </c>
      <c r="D20" s="24">
        <v>103660000</v>
      </c>
      <c r="E20" s="25">
        <v>123125375</v>
      </c>
      <c r="F20" s="26">
        <v>51561</v>
      </c>
      <c r="G20" s="23" t="s">
        <v>11</v>
      </c>
      <c r="H20" s="25">
        <v>83170000</v>
      </c>
      <c r="I20" s="25">
        <f>+H20-J20</f>
        <v>82981143.689999998</v>
      </c>
      <c r="J20" s="25">
        <f>1533191.89-J22</f>
        <v>188856.30999999982</v>
      </c>
      <c r="K20" s="23" t="s">
        <v>119</v>
      </c>
      <c r="L20" s="23" t="s">
        <v>11</v>
      </c>
      <c r="M20" s="22" t="s">
        <v>27</v>
      </c>
      <c r="N20" s="22" t="s">
        <v>26</v>
      </c>
      <c r="O20" s="23" t="s">
        <v>26</v>
      </c>
      <c r="P20" s="23" t="s">
        <v>26</v>
      </c>
      <c r="Q20" s="23"/>
      <c r="R20" s="22"/>
      <c r="S20" s="22"/>
    </row>
    <row r="21" spans="1:19" s="3" customFormat="1" x14ac:dyDescent="0.25">
      <c r="A21" s="22" t="s">
        <v>106</v>
      </c>
      <c r="B21" s="22"/>
      <c r="C21" s="24">
        <v>26175000</v>
      </c>
      <c r="D21" s="24">
        <v>20795000</v>
      </c>
      <c r="E21" s="25">
        <v>23881089</v>
      </c>
      <c r="F21" s="26">
        <v>51561</v>
      </c>
      <c r="G21" s="23" t="s">
        <v>11</v>
      </c>
      <c r="H21" s="25">
        <v>0</v>
      </c>
      <c r="I21" s="25">
        <v>0</v>
      </c>
      <c r="J21" s="25">
        <v>0</v>
      </c>
      <c r="K21" s="23" t="s">
        <v>121</v>
      </c>
      <c r="L21" s="23" t="s">
        <v>11</v>
      </c>
      <c r="M21" s="22" t="s">
        <v>27</v>
      </c>
      <c r="N21" s="22" t="s">
        <v>26</v>
      </c>
      <c r="O21" s="23" t="s">
        <v>26</v>
      </c>
      <c r="P21" s="23" t="s">
        <v>26</v>
      </c>
      <c r="Q21" s="23"/>
      <c r="R21" s="22"/>
      <c r="S21" s="22"/>
    </row>
    <row r="22" spans="1:19" s="3" customFormat="1" ht="31.5" x14ac:dyDescent="0.25">
      <c r="A22" s="22" t="s">
        <v>107</v>
      </c>
      <c r="B22" s="22"/>
      <c r="C22" s="24">
        <v>16100000</v>
      </c>
      <c r="D22" s="24">
        <v>12075000</v>
      </c>
      <c r="E22" s="25">
        <v>13994900</v>
      </c>
      <c r="F22" s="26">
        <v>48823</v>
      </c>
      <c r="G22" s="23" t="s">
        <v>11</v>
      </c>
      <c r="H22" s="25">
        <v>18500000</v>
      </c>
      <c r="I22" s="25">
        <f>H22-J22</f>
        <v>17155664.420000002</v>
      </c>
      <c r="J22" s="25">
        <v>1344335.58</v>
      </c>
      <c r="K22" s="23" t="s">
        <v>122</v>
      </c>
      <c r="L22" s="23" t="s">
        <v>11</v>
      </c>
      <c r="M22" s="22" t="s">
        <v>27</v>
      </c>
      <c r="N22" s="22" t="s">
        <v>26</v>
      </c>
      <c r="O22" s="23" t="s">
        <v>26</v>
      </c>
      <c r="P22" s="23" t="s">
        <v>26</v>
      </c>
      <c r="Q22" s="23"/>
      <c r="R22" s="22"/>
      <c r="S22" s="22"/>
    </row>
    <row r="23" spans="1:19" s="3" customFormat="1" ht="47.25" x14ac:dyDescent="0.25">
      <c r="A23" s="22" t="s">
        <v>108</v>
      </c>
      <c r="B23" s="22"/>
      <c r="C23" s="24">
        <v>14620000</v>
      </c>
      <c r="D23" s="24">
        <v>6940000</v>
      </c>
      <c r="E23" s="25">
        <v>7472000</v>
      </c>
      <c r="F23" s="26">
        <v>46813</v>
      </c>
      <c r="G23" s="23" t="s">
        <v>11</v>
      </c>
      <c r="H23" s="25">
        <v>17000000</v>
      </c>
      <c r="I23" s="25">
        <f>H23-J23</f>
        <v>17000000</v>
      </c>
      <c r="J23" s="25">
        <v>0</v>
      </c>
      <c r="K23" s="23" t="s">
        <v>123</v>
      </c>
      <c r="L23" s="23" t="s">
        <v>11</v>
      </c>
      <c r="M23" s="22" t="s">
        <v>27</v>
      </c>
      <c r="N23" s="22" t="s">
        <v>26</v>
      </c>
      <c r="O23" s="23" t="s">
        <v>26</v>
      </c>
      <c r="P23" s="23" t="s">
        <v>26</v>
      </c>
      <c r="Q23" s="23"/>
      <c r="R23" s="22"/>
      <c r="S23" s="22"/>
    </row>
    <row r="24" spans="1:19" s="3" customFormat="1" x14ac:dyDescent="0.25">
      <c r="A24" s="22" t="s">
        <v>109</v>
      </c>
      <c r="B24" s="22"/>
      <c r="C24" s="24">
        <v>72185000</v>
      </c>
      <c r="D24" s="24">
        <v>42315000</v>
      </c>
      <c r="E24" s="25">
        <v>43794972</v>
      </c>
      <c r="F24" s="26">
        <v>47178</v>
      </c>
      <c r="G24" s="23" t="s">
        <v>11</v>
      </c>
      <c r="H24" s="25">
        <v>72009000</v>
      </c>
      <c r="I24" s="25">
        <f>H24-J24</f>
        <v>71690990.140000001</v>
      </c>
      <c r="J24" s="25">
        <v>318009.86</v>
      </c>
      <c r="K24" s="23" t="s">
        <v>124</v>
      </c>
      <c r="L24" s="23" t="s">
        <v>12</v>
      </c>
      <c r="M24" s="22" t="s">
        <v>31</v>
      </c>
      <c r="N24" s="22" t="s">
        <v>31</v>
      </c>
      <c r="O24" s="23" t="s">
        <v>31</v>
      </c>
      <c r="P24" s="23" t="s">
        <v>31</v>
      </c>
      <c r="Q24" s="23"/>
      <c r="R24" s="22"/>
      <c r="S24" s="22"/>
    </row>
    <row r="25" spans="1:19" s="3" customFormat="1" ht="31.5" x14ac:dyDescent="0.25">
      <c r="A25" s="22" t="s">
        <v>110</v>
      </c>
      <c r="B25" s="22"/>
      <c r="C25" s="24">
        <v>130770000</v>
      </c>
      <c r="D25" s="24">
        <v>85540000</v>
      </c>
      <c r="E25" s="25">
        <v>115622659</v>
      </c>
      <c r="F25" s="26">
        <v>51926</v>
      </c>
      <c r="G25" s="23" t="s">
        <v>11</v>
      </c>
      <c r="H25" s="25">
        <v>83165000</v>
      </c>
      <c r="I25" s="25">
        <f>H25-J25</f>
        <v>81703491.379999995</v>
      </c>
      <c r="J25" s="25">
        <f>974178.62+487330</f>
        <v>1461508.62</v>
      </c>
      <c r="K25" s="23" t="s">
        <v>125</v>
      </c>
      <c r="L25" s="23" t="s">
        <v>11</v>
      </c>
      <c r="M25" s="22" t="s">
        <v>27</v>
      </c>
      <c r="N25" s="22" t="s">
        <v>31</v>
      </c>
      <c r="O25" s="23" t="s">
        <v>26</v>
      </c>
      <c r="P25" s="23" t="s">
        <v>26</v>
      </c>
      <c r="Q25" s="23"/>
      <c r="R25" s="22"/>
      <c r="S25" s="22"/>
    </row>
    <row r="26" spans="1:19" s="3" customFormat="1" x14ac:dyDescent="0.25">
      <c r="A26" s="22" t="s">
        <v>111</v>
      </c>
      <c r="B26" s="22"/>
      <c r="C26" s="24">
        <v>21340000</v>
      </c>
      <c r="D26" s="24">
        <v>10825000</v>
      </c>
      <c r="E26" s="25">
        <v>12100900</v>
      </c>
      <c r="F26" s="26">
        <v>47908</v>
      </c>
      <c r="G26" s="23" t="s">
        <v>11</v>
      </c>
      <c r="H26" s="25">
        <v>0</v>
      </c>
      <c r="I26" s="25">
        <v>0</v>
      </c>
      <c r="J26" s="25">
        <f t="shared" si="0"/>
        <v>0</v>
      </c>
      <c r="K26" s="23" t="s">
        <v>126</v>
      </c>
      <c r="L26" s="23" t="s">
        <v>11</v>
      </c>
      <c r="M26" s="22" t="s">
        <v>27</v>
      </c>
      <c r="N26" s="22" t="s">
        <v>31</v>
      </c>
      <c r="O26" s="23" t="s">
        <v>26</v>
      </c>
      <c r="P26" s="23" t="s">
        <v>26</v>
      </c>
      <c r="Q26" s="23"/>
      <c r="R26" s="22"/>
      <c r="S26" s="22"/>
    </row>
    <row r="27" spans="1:19" s="3" customFormat="1" ht="63" x14ac:dyDescent="0.25">
      <c r="A27" s="22" t="s">
        <v>112</v>
      </c>
      <c r="B27" s="22"/>
      <c r="C27" s="24">
        <v>16955000</v>
      </c>
      <c r="D27" s="24">
        <v>12845000</v>
      </c>
      <c r="E27" s="25">
        <v>14514375</v>
      </c>
      <c r="F27" s="26">
        <v>47543</v>
      </c>
      <c r="G27" s="23" t="s">
        <v>11</v>
      </c>
      <c r="H27" s="25">
        <v>18320000</v>
      </c>
      <c r="I27" s="25">
        <v>0</v>
      </c>
      <c r="J27" s="25">
        <v>4441610.47</v>
      </c>
      <c r="K27" s="23" t="s">
        <v>127</v>
      </c>
      <c r="L27" s="23" t="s">
        <v>11</v>
      </c>
      <c r="M27" s="22" t="s">
        <v>27</v>
      </c>
      <c r="N27" s="22" t="s">
        <v>31</v>
      </c>
      <c r="O27" s="23" t="s">
        <v>26</v>
      </c>
      <c r="P27" s="23" t="s">
        <v>26</v>
      </c>
      <c r="Q27" s="23"/>
      <c r="R27" s="22"/>
      <c r="S27" s="22"/>
    </row>
    <row r="28" spans="1:19" s="3" customFormat="1" x14ac:dyDescent="0.25">
      <c r="A28" s="22" t="s">
        <v>113</v>
      </c>
      <c r="B28" s="22"/>
      <c r="C28" s="24">
        <v>154325000</v>
      </c>
      <c r="D28" s="24">
        <v>128305000</v>
      </c>
      <c r="E28" s="25">
        <v>182505750</v>
      </c>
      <c r="F28" s="26">
        <v>52291</v>
      </c>
      <c r="G28" s="23" t="s">
        <v>11</v>
      </c>
      <c r="H28" s="25">
        <v>168765000</v>
      </c>
      <c r="I28" s="25">
        <f>H28-J28</f>
        <v>99141263.75999999</v>
      </c>
      <c r="J28" s="25">
        <f>3070126.12+258311.09+55544836.4+3091042.81+37411.39+17829627.39+4457713.08-J27-J29</f>
        <v>69623736.24000001</v>
      </c>
      <c r="K28" s="23" t="s">
        <v>117</v>
      </c>
      <c r="L28" s="23" t="s">
        <v>11</v>
      </c>
      <c r="M28" s="22" t="s">
        <v>27</v>
      </c>
      <c r="N28" s="22" t="s">
        <v>31</v>
      </c>
      <c r="O28" s="23" t="s">
        <v>26</v>
      </c>
      <c r="P28" s="23" t="s">
        <v>26</v>
      </c>
      <c r="Q28" s="23"/>
      <c r="R28" s="22"/>
      <c r="S28" s="22"/>
    </row>
    <row r="29" spans="1:19" s="3" customFormat="1" ht="94.5" x14ac:dyDescent="0.25">
      <c r="A29" s="22" t="s">
        <v>114</v>
      </c>
      <c r="B29" s="22"/>
      <c r="C29" s="24">
        <v>85085000</v>
      </c>
      <c r="D29" s="24">
        <v>80715000</v>
      </c>
      <c r="E29" s="25">
        <v>119202075</v>
      </c>
      <c r="F29" s="26">
        <v>52291</v>
      </c>
      <c r="G29" s="23" t="s">
        <v>11</v>
      </c>
      <c r="H29" s="25">
        <v>93000000</v>
      </c>
      <c r="I29" s="25">
        <f>H29-J29</f>
        <v>82776278.430000007</v>
      </c>
      <c r="J29" s="25">
        <v>10223721.57</v>
      </c>
      <c r="K29" s="23" t="s">
        <v>128</v>
      </c>
      <c r="L29" s="23" t="s">
        <v>11</v>
      </c>
      <c r="M29" s="22" t="s">
        <v>27</v>
      </c>
      <c r="N29" s="22" t="s">
        <v>31</v>
      </c>
      <c r="O29" s="23" t="s">
        <v>26</v>
      </c>
      <c r="P29" s="23" t="s">
        <v>26</v>
      </c>
      <c r="Q29" s="23"/>
      <c r="R29" s="22"/>
      <c r="S29" s="22"/>
    </row>
    <row r="30" spans="1:19" s="3" customFormat="1" ht="63" x14ac:dyDescent="0.25">
      <c r="A30" s="22" t="s">
        <v>129</v>
      </c>
      <c r="B30" s="22"/>
      <c r="C30" s="24">
        <v>16055000</v>
      </c>
      <c r="D30" s="24">
        <v>14090000</v>
      </c>
      <c r="E30" s="25">
        <v>16306250</v>
      </c>
      <c r="F30" s="26">
        <v>47908</v>
      </c>
      <c r="G30" s="23" t="s">
        <v>11</v>
      </c>
      <c r="H30" s="25">
        <v>17000000</v>
      </c>
      <c r="I30" s="25">
        <f>+H30-J30</f>
        <v>66264</v>
      </c>
      <c r="J30" s="25">
        <v>16933736</v>
      </c>
      <c r="K30" s="23" t="s">
        <v>132</v>
      </c>
      <c r="L30" s="23" t="s">
        <v>11</v>
      </c>
      <c r="M30" s="22" t="s">
        <v>31</v>
      </c>
      <c r="N30" s="22" t="s">
        <v>26</v>
      </c>
      <c r="O30" s="23" t="s">
        <v>26</v>
      </c>
      <c r="P30" s="23" t="s">
        <v>26</v>
      </c>
      <c r="Q30" s="23"/>
      <c r="R30" s="22"/>
      <c r="S30" s="22"/>
    </row>
    <row r="31" spans="1:19" s="3" customFormat="1" x14ac:dyDescent="0.25">
      <c r="A31" s="22" t="s">
        <v>130</v>
      </c>
      <c r="B31" s="22"/>
      <c r="C31" s="24">
        <v>153535000</v>
      </c>
      <c r="D31" s="24">
        <v>104020000</v>
      </c>
      <c r="E31" s="25">
        <v>148531356</v>
      </c>
      <c r="F31" s="26">
        <v>52657</v>
      </c>
      <c r="G31" s="23" t="s">
        <v>11</v>
      </c>
      <c r="H31" s="25">
        <v>160190000</v>
      </c>
      <c r="I31" s="25">
        <f>H31-J31</f>
        <v>53535030.24000001</v>
      </c>
      <c r="J31" s="25">
        <f>35307856.61+55312972.77+8488594.18+7484884.1+16994398.1-J30</f>
        <v>106654969.75999999</v>
      </c>
      <c r="K31" s="23" t="s">
        <v>131</v>
      </c>
      <c r="L31" s="23" t="s">
        <v>11</v>
      </c>
      <c r="M31" s="22" t="s">
        <v>31</v>
      </c>
      <c r="N31" s="22" t="s">
        <v>26</v>
      </c>
      <c r="O31" s="23" t="s">
        <v>26</v>
      </c>
      <c r="P31" s="23" t="s">
        <v>26</v>
      </c>
      <c r="Q31" s="23"/>
      <c r="R31" s="22"/>
      <c r="S31" s="22"/>
    </row>
    <row r="32" spans="1:19" s="3" customFormat="1" x14ac:dyDescent="0.25">
      <c r="A32" s="22" t="s">
        <v>175</v>
      </c>
      <c r="B32" s="22"/>
      <c r="C32" s="24">
        <v>106160000</v>
      </c>
      <c r="D32" s="24">
        <v>106160000</v>
      </c>
      <c r="E32" s="25">
        <v>133580194.44</v>
      </c>
      <c r="F32" s="26">
        <v>53022</v>
      </c>
      <c r="G32" s="23" t="s">
        <v>11</v>
      </c>
      <c r="H32" s="25">
        <v>110000000</v>
      </c>
      <c r="I32" s="25">
        <f>+H32-J32</f>
        <v>9975861.4399999976</v>
      </c>
      <c r="J32" s="25">
        <f>53908914.58+20071587.26+1687722.19+19671112.97+4522131.49+63112670.07-J33</f>
        <v>100024138.56</v>
      </c>
      <c r="K32" s="23" t="s">
        <v>131</v>
      </c>
      <c r="L32" s="23" t="s">
        <v>11</v>
      </c>
      <c r="M32" s="22" t="s">
        <v>27</v>
      </c>
      <c r="N32" s="22" t="s">
        <v>31</v>
      </c>
      <c r="O32" s="23" t="s">
        <v>26</v>
      </c>
      <c r="P32" s="23" t="s">
        <v>26</v>
      </c>
      <c r="Q32" s="23"/>
      <c r="R32" s="22"/>
      <c r="S32" s="22"/>
    </row>
    <row r="33" spans="1:19" s="3" customFormat="1" ht="94.5" x14ac:dyDescent="0.25">
      <c r="A33" s="22" t="s">
        <v>176</v>
      </c>
      <c r="B33" s="22"/>
      <c r="C33" s="24">
        <v>60070000</v>
      </c>
      <c r="D33" s="24">
        <v>60070000</v>
      </c>
      <c r="E33" s="25">
        <v>66994680.560000002</v>
      </c>
      <c r="F33" s="26">
        <v>48274</v>
      </c>
      <c r="G33" s="23" t="s">
        <v>11</v>
      </c>
      <c r="H33" s="25">
        <v>62950000</v>
      </c>
      <c r="I33" s="25">
        <f>+H33-J33</f>
        <v>0</v>
      </c>
      <c r="J33" s="25">
        <v>62950000</v>
      </c>
      <c r="K33" s="23" t="s">
        <v>182</v>
      </c>
      <c r="L33" s="23" t="s">
        <v>11</v>
      </c>
      <c r="M33" s="22" t="s">
        <v>27</v>
      </c>
      <c r="N33" s="22" t="s">
        <v>31</v>
      </c>
      <c r="O33" s="23" t="s">
        <v>26</v>
      </c>
      <c r="P33" s="23" t="s">
        <v>26</v>
      </c>
      <c r="Q33" s="23"/>
      <c r="R33" s="22"/>
      <c r="S33" s="22"/>
    </row>
    <row r="34" spans="1:19" s="3" customFormat="1" x14ac:dyDescent="0.25">
      <c r="A34" s="22" t="s">
        <v>133</v>
      </c>
      <c r="B34" s="22"/>
      <c r="C34" s="24">
        <v>16265000</v>
      </c>
      <c r="D34" s="24">
        <v>3955000</v>
      </c>
      <c r="E34" s="25">
        <v>3955000</v>
      </c>
      <c r="F34" s="26">
        <v>47529</v>
      </c>
      <c r="G34" s="23" t="s">
        <v>12</v>
      </c>
      <c r="H34" s="25">
        <v>16265000</v>
      </c>
      <c r="I34" s="25">
        <v>16265000</v>
      </c>
      <c r="J34" s="25">
        <f t="shared" si="0"/>
        <v>0</v>
      </c>
      <c r="K34" s="23" t="s">
        <v>148</v>
      </c>
      <c r="L34" s="23" t="s">
        <v>12</v>
      </c>
      <c r="M34" s="22"/>
      <c r="N34" s="22"/>
      <c r="O34" s="23"/>
      <c r="P34" s="23"/>
      <c r="Q34" s="23"/>
      <c r="R34" s="22"/>
      <c r="S34" s="22"/>
    </row>
    <row r="35" spans="1:19" s="3" customFormat="1" x14ac:dyDescent="0.25">
      <c r="A35" s="22" t="s">
        <v>134</v>
      </c>
      <c r="B35" s="22"/>
      <c r="C35" s="24">
        <v>39000000</v>
      </c>
      <c r="D35" s="24">
        <v>20475000</v>
      </c>
      <c r="E35" s="25">
        <v>22474741.5</v>
      </c>
      <c r="F35" s="26">
        <v>49355</v>
      </c>
      <c r="G35" s="23" t="s">
        <v>12</v>
      </c>
      <c r="H35" s="25">
        <v>37134466.469999999</v>
      </c>
      <c r="I35" s="25">
        <f>H35-J35</f>
        <v>36369446.079999998</v>
      </c>
      <c r="J35" s="25">
        <v>765020.39</v>
      </c>
      <c r="K35" s="23" t="s">
        <v>148</v>
      </c>
      <c r="L35" s="23" t="s">
        <v>12</v>
      </c>
      <c r="M35" s="22"/>
      <c r="N35" s="22"/>
      <c r="O35" s="23"/>
      <c r="P35" s="23"/>
      <c r="Q35" s="23"/>
      <c r="R35" s="22"/>
      <c r="S35" s="22"/>
    </row>
    <row r="36" spans="1:19" s="3" customFormat="1" x14ac:dyDescent="0.25">
      <c r="A36" s="22" t="s">
        <v>135</v>
      </c>
      <c r="B36" s="22"/>
      <c r="C36" s="24">
        <v>126615000</v>
      </c>
      <c r="D36" s="24">
        <v>51540000</v>
      </c>
      <c r="E36" s="25">
        <v>58068759.380000003</v>
      </c>
      <c r="F36" s="26">
        <v>49355</v>
      </c>
      <c r="G36" s="23" t="s">
        <v>12</v>
      </c>
      <c r="H36" s="25">
        <v>50000000</v>
      </c>
      <c r="I36" s="25">
        <f>H36-J36</f>
        <v>46160101.079999998</v>
      </c>
      <c r="J36" s="25">
        <v>3839898.92</v>
      </c>
      <c r="K36" s="23" t="s">
        <v>149</v>
      </c>
      <c r="L36" s="23" t="s">
        <v>11</v>
      </c>
      <c r="M36" s="22" t="s">
        <v>24</v>
      </c>
      <c r="N36" s="22" t="s">
        <v>25</v>
      </c>
      <c r="O36" s="23" t="s">
        <v>26</v>
      </c>
      <c r="P36" s="23" t="s">
        <v>31</v>
      </c>
      <c r="Q36" s="23"/>
      <c r="R36" s="22"/>
      <c r="S36" s="22"/>
    </row>
    <row r="37" spans="1:19" s="3" customFormat="1" x14ac:dyDescent="0.25">
      <c r="A37" s="22" t="s">
        <v>136</v>
      </c>
      <c r="B37" s="33"/>
      <c r="C37" s="24">
        <v>13000000</v>
      </c>
      <c r="D37" s="24">
        <v>4705000</v>
      </c>
      <c r="E37" s="25">
        <v>4951039</v>
      </c>
      <c r="F37" s="26">
        <v>47529</v>
      </c>
      <c r="G37" s="23" t="s">
        <v>12</v>
      </c>
      <c r="H37" s="25">
        <v>12341420.92</v>
      </c>
      <c r="I37" s="25">
        <f>H37</f>
        <v>12341420.92</v>
      </c>
      <c r="J37" s="25">
        <v>0</v>
      </c>
      <c r="K37" s="23" t="s">
        <v>148</v>
      </c>
      <c r="L37" s="23" t="s">
        <v>11</v>
      </c>
      <c r="M37" s="22" t="s">
        <v>24</v>
      </c>
      <c r="N37" s="22" t="s">
        <v>25</v>
      </c>
      <c r="O37" s="23" t="s">
        <v>26</v>
      </c>
      <c r="P37" s="23" t="s">
        <v>31</v>
      </c>
      <c r="Q37" s="23"/>
      <c r="R37" s="22"/>
      <c r="S37" s="22"/>
    </row>
    <row r="38" spans="1:19" s="3" customFormat="1" x14ac:dyDescent="0.25">
      <c r="A38" s="22" t="s">
        <v>137</v>
      </c>
      <c r="B38" s="22"/>
      <c r="C38" s="24">
        <v>75890000</v>
      </c>
      <c r="D38" s="24">
        <v>38445000</v>
      </c>
      <c r="E38" s="25">
        <v>54122687.5</v>
      </c>
      <c r="F38" s="26">
        <v>53373</v>
      </c>
      <c r="G38" s="23" t="s">
        <v>12</v>
      </c>
      <c r="H38" s="25">
        <v>50000000</v>
      </c>
      <c r="I38" s="25">
        <f t="shared" ref="I38:I50" si="1">H38-J38</f>
        <v>39997845.079999998</v>
      </c>
      <c r="J38" s="25">
        <v>10002154.92</v>
      </c>
      <c r="K38" s="23" t="s">
        <v>149</v>
      </c>
      <c r="L38" s="23" t="s">
        <v>11</v>
      </c>
      <c r="M38" s="22" t="s">
        <v>24</v>
      </c>
      <c r="N38" s="22" t="s">
        <v>25</v>
      </c>
      <c r="O38" s="23" t="s">
        <v>26</v>
      </c>
      <c r="P38" s="23" t="s">
        <v>31</v>
      </c>
      <c r="Q38" s="23"/>
      <c r="R38" s="22"/>
      <c r="S38" s="22"/>
    </row>
    <row r="39" spans="1:19" s="3" customFormat="1" x14ac:dyDescent="0.25">
      <c r="A39" s="22" t="s">
        <v>138</v>
      </c>
      <c r="B39" s="22"/>
      <c r="C39" s="24">
        <v>16045000</v>
      </c>
      <c r="D39" s="24">
        <v>12240000</v>
      </c>
      <c r="E39" s="25">
        <v>14511435.25</v>
      </c>
      <c r="F39" s="26">
        <v>53738</v>
      </c>
      <c r="G39" s="23" t="s">
        <v>12</v>
      </c>
      <c r="H39" s="25">
        <v>15400572.73</v>
      </c>
      <c r="I39" s="25">
        <f t="shared" si="1"/>
        <v>5621195.9900000002</v>
      </c>
      <c r="J39" s="25">
        <v>9779376.7400000002</v>
      </c>
      <c r="K39" s="23" t="s">
        <v>148</v>
      </c>
      <c r="L39" s="23" t="s">
        <v>12</v>
      </c>
      <c r="M39" s="22"/>
      <c r="N39" s="22"/>
      <c r="O39" s="23"/>
      <c r="P39" s="23"/>
      <c r="Q39" s="23"/>
      <c r="R39" s="22"/>
      <c r="S39" s="22"/>
    </row>
    <row r="40" spans="1:19" s="3" customFormat="1" x14ac:dyDescent="0.25">
      <c r="A40" s="22" t="s">
        <v>139</v>
      </c>
      <c r="B40" s="22"/>
      <c r="C40" s="24">
        <v>111600000</v>
      </c>
      <c r="D40" s="24">
        <v>79265000</v>
      </c>
      <c r="E40" s="25">
        <v>118641293.75</v>
      </c>
      <c r="F40" s="26">
        <v>53738</v>
      </c>
      <c r="G40" s="23" t="s">
        <v>12</v>
      </c>
      <c r="H40" s="25">
        <v>100000000</v>
      </c>
      <c r="I40" s="25">
        <f t="shared" si="1"/>
        <v>88428554.400000006</v>
      </c>
      <c r="J40" s="25">
        <v>11571445.6</v>
      </c>
      <c r="K40" s="23" t="s">
        <v>149</v>
      </c>
      <c r="L40" s="23" t="s">
        <v>11</v>
      </c>
      <c r="M40" s="22" t="s">
        <v>24</v>
      </c>
      <c r="N40" s="22" t="s">
        <v>25</v>
      </c>
      <c r="O40" s="23" t="s">
        <v>26</v>
      </c>
      <c r="P40" s="23" t="s">
        <v>31</v>
      </c>
      <c r="Q40" s="23"/>
      <c r="R40" s="22"/>
      <c r="S40" s="22"/>
    </row>
    <row r="41" spans="1:19" s="3" customFormat="1" x14ac:dyDescent="0.25">
      <c r="A41" s="22" t="s">
        <v>140</v>
      </c>
      <c r="B41" s="22"/>
      <c r="C41" s="24">
        <v>63000000</v>
      </c>
      <c r="D41" s="24">
        <v>31025000</v>
      </c>
      <c r="E41" s="25">
        <v>33047807.5</v>
      </c>
      <c r="F41" s="26">
        <v>48259</v>
      </c>
      <c r="G41" s="23" t="s">
        <v>12</v>
      </c>
      <c r="H41" s="25">
        <v>60471450.259999998</v>
      </c>
      <c r="I41" s="25">
        <f>H41</f>
        <v>60471450.259999998</v>
      </c>
      <c r="J41" s="25">
        <v>0</v>
      </c>
      <c r="K41" s="23" t="s">
        <v>148</v>
      </c>
      <c r="L41" s="23" t="s">
        <v>12</v>
      </c>
      <c r="M41" s="22"/>
      <c r="N41" s="22"/>
      <c r="O41" s="23"/>
      <c r="P41" s="23"/>
      <c r="Q41" s="23"/>
      <c r="R41" s="22"/>
      <c r="S41" s="22"/>
    </row>
    <row r="42" spans="1:19" s="3" customFormat="1" x14ac:dyDescent="0.25">
      <c r="A42" s="22" t="s">
        <v>141</v>
      </c>
      <c r="B42" s="22"/>
      <c r="C42" s="24">
        <v>47475000</v>
      </c>
      <c r="D42" s="24">
        <v>41460000</v>
      </c>
      <c r="E42" s="25">
        <v>62954934.380000003</v>
      </c>
      <c r="F42" s="26">
        <v>54103</v>
      </c>
      <c r="G42" s="23" t="s">
        <v>12</v>
      </c>
      <c r="H42" s="25">
        <v>50000000</v>
      </c>
      <c r="I42" s="25">
        <f t="shared" si="1"/>
        <v>42783047</v>
      </c>
      <c r="J42" s="25">
        <v>7216953</v>
      </c>
      <c r="K42" s="23" t="s">
        <v>148</v>
      </c>
      <c r="L42" s="23" t="s">
        <v>11</v>
      </c>
      <c r="M42" s="22" t="s">
        <v>24</v>
      </c>
      <c r="N42" s="22" t="s">
        <v>25</v>
      </c>
      <c r="O42" s="23" t="s">
        <v>26</v>
      </c>
      <c r="P42" s="23" t="s">
        <v>31</v>
      </c>
      <c r="Q42" s="23"/>
      <c r="R42" s="22"/>
      <c r="S42" s="22"/>
    </row>
    <row r="43" spans="1:19" s="3" customFormat="1" x14ac:dyDescent="0.25">
      <c r="A43" s="22" t="s">
        <v>142</v>
      </c>
      <c r="B43" s="22"/>
      <c r="C43" s="24">
        <v>93340000</v>
      </c>
      <c r="D43" s="24">
        <v>83345000</v>
      </c>
      <c r="E43" s="25">
        <v>122903378.13</v>
      </c>
      <c r="F43" s="26">
        <v>54469</v>
      </c>
      <c r="G43" s="23" t="s">
        <v>12</v>
      </c>
      <c r="H43" s="25">
        <v>100000000</v>
      </c>
      <c r="I43" s="25">
        <f t="shared" si="1"/>
        <v>91579423.120000005</v>
      </c>
      <c r="J43" s="25">
        <v>8420576.8800000008</v>
      </c>
      <c r="K43" s="23" t="s">
        <v>148</v>
      </c>
      <c r="L43" s="23" t="s">
        <v>11</v>
      </c>
      <c r="M43" s="22" t="s">
        <v>24</v>
      </c>
      <c r="N43" s="22" t="s">
        <v>25</v>
      </c>
      <c r="O43" s="23" t="s">
        <v>26</v>
      </c>
      <c r="P43" s="23" t="s">
        <v>31</v>
      </c>
      <c r="Q43" s="23"/>
      <c r="R43" s="22"/>
      <c r="S43" s="22"/>
    </row>
    <row r="44" spans="1:19" s="3" customFormat="1" x14ac:dyDescent="0.25">
      <c r="A44" s="22" t="s">
        <v>143</v>
      </c>
      <c r="B44" s="22"/>
      <c r="C44" s="24">
        <v>62725000</v>
      </c>
      <c r="D44" s="24">
        <v>47150000</v>
      </c>
      <c r="E44" s="25">
        <v>48387034.75</v>
      </c>
      <c r="F44" s="26">
        <v>51181</v>
      </c>
      <c r="G44" s="23" t="s">
        <v>12</v>
      </c>
      <c r="H44" s="25">
        <v>60000000</v>
      </c>
      <c r="I44" s="25">
        <f t="shared" si="1"/>
        <v>57976994.770000003</v>
      </c>
      <c r="J44" s="25">
        <v>2023005.23</v>
      </c>
      <c r="K44" s="23" t="s">
        <v>148</v>
      </c>
      <c r="L44" s="23" t="s">
        <v>12</v>
      </c>
      <c r="M44" s="22"/>
      <c r="N44" s="22"/>
      <c r="O44" s="23"/>
      <c r="P44" s="23"/>
      <c r="Q44" s="23"/>
      <c r="R44" s="22"/>
      <c r="S44" s="22"/>
    </row>
    <row r="45" spans="1:19" s="3" customFormat="1" x14ac:dyDescent="0.25">
      <c r="A45" s="22" t="s">
        <v>144</v>
      </c>
      <c r="B45" s="22"/>
      <c r="C45" s="24">
        <v>167800000</v>
      </c>
      <c r="D45" s="24">
        <v>114370000</v>
      </c>
      <c r="E45" s="25">
        <v>146065212.5</v>
      </c>
      <c r="F45" s="26">
        <v>54834</v>
      </c>
      <c r="G45" s="23" t="s">
        <v>12</v>
      </c>
      <c r="H45" s="25">
        <v>100000000</v>
      </c>
      <c r="I45" s="25">
        <f t="shared" si="1"/>
        <v>93748115.920000002</v>
      </c>
      <c r="J45" s="25">
        <v>6251884.0800000001</v>
      </c>
      <c r="K45" s="23" t="s">
        <v>149</v>
      </c>
      <c r="L45" s="23" t="s">
        <v>11</v>
      </c>
      <c r="M45" s="22" t="s">
        <v>24</v>
      </c>
      <c r="N45" s="22" t="s">
        <v>25</v>
      </c>
      <c r="O45" s="23" t="s">
        <v>26</v>
      </c>
      <c r="P45" s="23" t="s">
        <v>31</v>
      </c>
      <c r="Q45" s="23"/>
      <c r="R45" s="22"/>
      <c r="S45" s="22"/>
    </row>
    <row r="46" spans="1:19" s="3" customFormat="1" x14ac:dyDescent="0.25">
      <c r="A46" s="22" t="s">
        <v>145</v>
      </c>
      <c r="B46" s="22"/>
      <c r="C46" s="24">
        <v>154720000</v>
      </c>
      <c r="D46" s="24">
        <v>114270000</v>
      </c>
      <c r="E46" s="25">
        <v>144490809.38999999</v>
      </c>
      <c r="F46" s="26">
        <v>55199</v>
      </c>
      <c r="G46" s="23" t="s">
        <v>12</v>
      </c>
      <c r="H46" s="25">
        <v>126800000</v>
      </c>
      <c r="I46" s="25">
        <f t="shared" si="1"/>
        <v>113934558.65000001</v>
      </c>
      <c r="J46" s="25">
        <v>12865441.35</v>
      </c>
      <c r="K46" s="23" t="s">
        <v>149</v>
      </c>
      <c r="L46" s="23" t="s">
        <v>11</v>
      </c>
      <c r="M46" s="22" t="s">
        <v>31</v>
      </c>
      <c r="N46" s="22" t="s">
        <v>25</v>
      </c>
      <c r="O46" s="23" t="s">
        <v>26</v>
      </c>
      <c r="P46" s="23" t="s">
        <v>31</v>
      </c>
      <c r="Q46" s="23"/>
      <c r="R46" s="22"/>
      <c r="S46" s="22"/>
    </row>
    <row r="47" spans="1:19" s="3" customFormat="1" x14ac:dyDescent="0.25">
      <c r="A47" s="22" t="s">
        <v>146</v>
      </c>
      <c r="B47" s="22"/>
      <c r="C47" s="24">
        <v>145740000</v>
      </c>
      <c r="D47" s="24">
        <v>139340000</v>
      </c>
      <c r="E47" s="25">
        <v>230630700</v>
      </c>
      <c r="F47" s="26">
        <v>55564</v>
      </c>
      <c r="G47" s="23" t="s">
        <v>12</v>
      </c>
      <c r="H47" s="25">
        <v>150000000</v>
      </c>
      <c r="I47" s="25">
        <f t="shared" si="1"/>
        <v>127910684.71000001</v>
      </c>
      <c r="J47" s="25">
        <v>22089315.289999999</v>
      </c>
      <c r="K47" s="23" t="s">
        <v>150</v>
      </c>
      <c r="L47" s="23" t="s">
        <v>11</v>
      </c>
      <c r="M47" s="22" t="s">
        <v>24</v>
      </c>
      <c r="N47" s="22" t="s">
        <v>31</v>
      </c>
      <c r="O47" s="23" t="s">
        <v>26</v>
      </c>
      <c r="P47" s="23" t="s">
        <v>31</v>
      </c>
      <c r="Q47" s="23"/>
      <c r="R47" s="22"/>
      <c r="S47" s="22"/>
    </row>
    <row r="48" spans="1:19" s="3" customFormat="1" x14ac:dyDescent="0.25">
      <c r="A48" s="22" t="s">
        <v>147</v>
      </c>
      <c r="B48" s="22"/>
      <c r="C48" s="24">
        <v>173470000</v>
      </c>
      <c r="D48" s="24">
        <v>169255000</v>
      </c>
      <c r="E48" s="25">
        <v>293459765.63</v>
      </c>
      <c r="F48" s="26">
        <v>55930</v>
      </c>
      <c r="G48" s="23" t="s">
        <v>12</v>
      </c>
      <c r="H48" s="25">
        <v>180000000</v>
      </c>
      <c r="I48" s="25">
        <f t="shared" si="1"/>
        <v>113996233.72999999</v>
      </c>
      <c r="J48" s="25">
        <v>66003766.270000003</v>
      </c>
      <c r="K48" s="23" t="s">
        <v>150</v>
      </c>
      <c r="L48" s="23" t="s">
        <v>11</v>
      </c>
      <c r="M48" s="22" t="s">
        <v>24</v>
      </c>
      <c r="N48" s="22" t="s">
        <v>25</v>
      </c>
      <c r="O48" s="23" t="s">
        <v>31</v>
      </c>
      <c r="P48" s="23" t="s">
        <v>31</v>
      </c>
      <c r="Q48" s="23"/>
      <c r="R48" s="22"/>
      <c r="S48" s="22"/>
    </row>
    <row r="49" spans="1:19" s="3" customFormat="1" x14ac:dyDescent="0.25">
      <c r="A49" s="22" t="s">
        <v>151</v>
      </c>
      <c r="B49" s="22"/>
      <c r="C49" s="24">
        <v>77805000</v>
      </c>
      <c r="D49" s="24">
        <v>71890000</v>
      </c>
      <c r="E49" s="25">
        <v>90530200</v>
      </c>
      <c r="F49" s="26">
        <v>48990</v>
      </c>
      <c r="G49" s="23" t="s">
        <v>12</v>
      </c>
      <c r="H49" s="25">
        <v>0</v>
      </c>
      <c r="I49" s="25">
        <v>0</v>
      </c>
      <c r="J49" s="25">
        <f t="shared" ref="J49" si="2">H49-I49</f>
        <v>0</v>
      </c>
      <c r="K49" s="23" t="s">
        <v>97</v>
      </c>
      <c r="L49" s="23" t="s">
        <v>11</v>
      </c>
      <c r="M49" s="22" t="s">
        <v>24</v>
      </c>
      <c r="N49" s="22" t="s">
        <v>25</v>
      </c>
      <c r="O49" s="23" t="s">
        <v>31</v>
      </c>
      <c r="P49" s="23" t="s">
        <v>31</v>
      </c>
      <c r="Q49" s="23"/>
      <c r="R49" s="22"/>
      <c r="S49" s="22"/>
    </row>
    <row r="50" spans="1:19" s="3" customFormat="1" x14ac:dyDescent="0.25">
      <c r="A50" s="22" t="s">
        <v>152</v>
      </c>
      <c r="B50" s="22"/>
      <c r="C50" s="24">
        <v>148305000</v>
      </c>
      <c r="D50" s="24">
        <v>147050000</v>
      </c>
      <c r="E50" s="25">
        <v>259547478.13</v>
      </c>
      <c r="F50" s="26">
        <v>56295</v>
      </c>
      <c r="G50" s="23" t="s">
        <v>12</v>
      </c>
      <c r="H50" s="25">
        <v>150000000</v>
      </c>
      <c r="I50" s="25">
        <f t="shared" si="1"/>
        <v>50377261.900000006</v>
      </c>
      <c r="J50" s="25">
        <v>99622738.099999994</v>
      </c>
      <c r="K50" s="23" t="s">
        <v>150</v>
      </c>
      <c r="L50" s="23" t="s">
        <v>11</v>
      </c>
      <c r="M50" s="22" t="s">
        <v>31</v>
      </c>
      <c r="N50" s="22" t="s">
        <v>25</v>
      </c>
      <c r="O50" s="23" t="s">
        <v>26</v>
      </c>
      <c r="P50" s="23" t="s">
        <v>31</v>
      </c>
      <c r="Q50" s="23"/>
      <c r="R50" s="22"/>
      <c r="S50" s="22"/>
    </row>
    <row r="51" spans="1:19" s="3" customFormat="1" x14ac:dyDescent="0.25">
      <c r="A51" s="22" t="s">
        <v>153</v>
      </c>
      <c r="B51" s="22"/>
      <c r="C51" s="24">
        <v>59000000</v>
      </c>
      <c r="D51" s="24">
        <v>57440000</v>
      </c>
      <c r="E51" s="25">
        <v>81740771.75</v>
      </c>
      <c r="F51" s="26">
        <v>56295</v>
      </c>
      <c r="G51" s="23" t="s">
        <v>12</v>
      </c>
      <c r="H51" s="25">
        <v>56547433.700000003</v>
      </c>
      <c r="I51" s="25">
        <f>+H51-J51</f>
        <v>17517755.950000003</v>
      </c>
      <c r="J51" s="25">
        <f>4798893.54+34230784.21</f>
        <v>39029677.75</v>
      </c>
      <c r="K51" s="23" t="s">
        <v>150</v>
      </c>
      <c r="L51" s="23" t="s">
        <v>12</v>
      </c>
      <c r="M51" s="22"/>
      <c r="N51" s="22"/>
      <c r="O51" s="23"/>
      <c r="P51" s="23"/>
      <c r="Q51" s="23"/>
      <c r="R51" s="22"/>
      <c r="S51" s="22"/>
    </row>
    <row r="52" spans="1:19" s="3" customFormat="1" x14ac:dyDescent="0.25">
      <c r="A52" s="22" t="s">
        <v>178</v>
      </c>
      <c r="B52" s="22"/>
      <c r="C52" s="24">
        <v>125000000</v>
      </c>
      <c r="D52" s="24">
        <v>125000000</v>
      </c>
      <c r="E52" s="25">
        <v>193955635</v>
      </c>
      <c r="F52" s="26">
        <v>56295</v>
      </c>
      <c r="G52" s="23" t="s">
        <v>12</v>
      </c>
      <c r="H52" s="25">
        <v>121585219.48</v>
      </c>
      <c r="I52" s="25">
        <v>0</v>
      </c>
      <c r="J52" s="25">
        <f>+H52</f>
        <v>121585219.48</v>
      </c>
      <c r="K52" s="23" t="s">
        <v>150</v>
      </c>
      <c r="L52" s="23" t="s">
        <v>12</v>
      </c>
      <c r="M52" s="22"/>
      <c r="N52" s="22"/>
      <c r="O52" s="23"/>
      <c r="P52" s="23"/>
      <c r="Q52" s="23"/>
      <c r="R52" s="22"/>
      <c r="S52" s="22"/>
    </row>
    <row r="53" spans="1:19" s="3" customFormat="1" x14ac:dyDescent="0.25">
      <c r="A53" s="22" t="s">
        <v>177</v>
      </c>
      <c r="B53" s="22"/>
      <c r="C53" s="24">
        <v>179435000</v>
      </c>
      <c r="D53" s="24">
        <v>179435000</v>
      </c>
      <c r="E53" s="25">
        <v>348444750.69</v>
      </c>
      <c r="F53" s="26">
        <v>56660</v>
      </c>
      <c r="G53" s="23" t="s">
        <v>12</v>
      </c>
      <c r="H53" s="25">
        <v>185000000</v>
      </c>
      <c r="I53" s="25">
        <f>+H53-J53</f>
        <v>55443406.180000007</v>
      </c>
      <c r="J53" s="25">
        <v>129556593.81999999</v>
      </c>
      <c r="K53" s="23" t="s">
        <v>150</v>
      </c>
      <c r="L53" s="23" t="s">
        <v>11</v>
      </c>
      <c r="M53" s="22" t="s">
        <v>24</v>
      </c>
      <c r="N53" s="22" t="s">
        <v>31</v>
      </c>
      <c r="O53" s="23" t="s">
        <v>26</v>
      </c>
      <c r="P53" s="23" t="s">
        <v>31</v>
      </c>
      <c r="Q53" s="23"/>
      <c r="R53" s="22"/>
      <c r="S53" s="22"/>
    </row>
    <row r="54" spans="1:19" s="3" customFormat="1" x14ac:dyDescent="0.25">
      <c r="A54" s="22" t="s">
        <v>154</v>
      </c>
      <c r="B54" s="22"/>
      <c r="C54" s="24">
        <v>86170000</v>
      </c>
      <c r="D54" s="24">
        <v>0</v>
      </c>
      <c r="E54" s="25">
        <v>0</v>
      </c>
      <c r="F54" s="26">
        <v>52291</v>
      </c>
      <c r="G54" s="23" t="s">
        <v>12</v>
      </c>
      <c r="H54" s="25">
        <f t="shared" ref="H54:H55" si="3">C54</f>
        <v>86170000</v>
      </c>
      <c r="I54" s="25">
        <v>86170000</v>
      </c>
      <c r="J54" s="25">
        <f t="shared" ref="J54" si="4">H54-I54</f>
        <v>0</v>
      </c>
      <c r="K54" s="23" t="s">
        <v>150</v>
      </c>
      <c r="L54" s="23" t="s">
        <v>11</v>
      </c>
      <c r="M54" s="22" t="s">
        <v>29</v>
      </c>
      <c r="N54" s="22" t="s">
        <v>31</v>
      </c>
      <c r="O54" s="23" t="s">
        <v>26</v>
      </c>
      <c r="P54" s="23" t="s">
        <v>31</v>
      </c>
      <c r="Q54" s="23"/>
      <c r="R54" s="22"/>
      <c r="S54" s="22"/>
    </row>
    <row r="55" spans="1:19" s="3" customFormat="1" x14ac:dyDescent="0.25">
      <c r="A55" s="22" t="s">
        <v>155</v>
      </c>
      <c r="B55" s="22"/>
      <c r="C55" s="24">
        <v>140710000</v>
      </c>
      <c r="D55" s="24">
        <v>122715000</v>
      </c>
      <c r="E55" s="25">
        <v>186991961.38</v>
      </c>
      <c r="F55" s="26">
        <v>53752</v>
      </c>
      <c r="G55" s="23" t="s">
        <v>12</v>
      </c>
      <c r="H55" s="25">
        <f t="shared" si="3"/>
        <v>140710000</v>
      </c>
      <c r="I55" s="25">
        <v>140710000</v>
      </c>
      <c r="J55" s="25">
        <v>0</v>
      </c>
      <c r="K55" s="23" t="s">
        <v>150</v>
      </c>
      <c r="L55" s="23" t="s">
        <v>11</v>
      </c>
      <c r="M55" s="22" t="s">
        <v>29</v>
      </c>
      <c r="N55" s="22" t="s">
        <v>31</v>
      </c>
      <c r="O55" s="23" t="s">
        <v>26</v>
      </c>
      <c r="P55" s="23" t="s">
        <v>31</v>
      </c>
      <c r="Q55" s="23"/>
      <c r="R55" s="22"/>
      <c r="S55" s="22"/>
    </row>
    <row r="56" spans="1:19" s="3" customFormat="1" x14ac:dyDescent="0.25">
      <c r="A56" s="22" t="s">
        <v>166</v>
      </c>
      <c r="B56" s="22"/>
      <c r="C56" s="24">
        <v>29085000</v>
      </c>
      <c r="D56" s="24">
        <v>28610000</v>
      </c>
      <c r="E56" s="25">
        <v>52365293.75</v>
      </c>
      <c r="F56" s="26">
        <v>55944</v>
      </c>
      <c r="G56" s="23" t="s">
        <v>12</v>
      </c>
      <c r="H56" s="25">
        <v>29085000</v>
      </c>
      <c r="I56" s="25">
        <f t="shared" ref="I56" si="5">H56-J56</f>
        <v>15012940.18</v>
      </c>
      <c r="J56" s="25">
        <v>14072059.82</v>
      </c>
      <c r="K56" s="23" t="s">
        <v>150</v>
      </c>
      <c r="L56" s="23" t="s">
        <v>11</v>
      </c>
      <c r="M56" s="22" t="s">
        <v>29</v>
      </c>
      <c r="N56" s="22" t="s">
        <v>31</v>
      </c>
      <c r="O56" s="23" t="s">
        <v>26</v>
      </c>
      <c r="P56" s="23" t="s">
        <v>31</v>
      </c>
      <c r="Q56" s="23"/>
      <c r="R56" s="22"/>
      <c r="S56" s="22"/>
    </row>
    <row r="57" spans="1:19" s="3" customFormat="1" x14ac:dyDescent="0.25">
      <c r="A57" s="22" t="s">
        <v>167</v>
      </c>
      <c r="B57" s="22"/>
      <c r="C57" s="24">
        <v>40385000</v>
      </c>
      <c r="D57" s="24">
        <v>39270000</v>
      </c>
      <c r="E57" s="25">
        <v>85723510.450000003</v>
      </c>
      <c r="F57" s="26">
        <v>55944</v>
      </c>
      <c r="G57" s="23" t="s">
        <v>12</v>
      </c>
      <c r="H57" s="25">
        <v>40385000</v>
      </c>
      <c r="I57" s="25">
        <f>+H57-J57</f>
        <v>21179681.18</v>
      </c>
      <c r="J57" s="25">
        <v>19205318.82</v>
      </c>
      <c r="K57" s="23" t="s">
        <v>150</v>
      </c>
      <c r="L57" s="23" t="s">
        <v>11</v>
      </c>
      <c r="M57" s="22" t="s">
        <v>29</v>
      </c>
      <c r="N57" s="22" t="s">
        <v>31</v>
      </c>
      <c r="O57" s="23" t="s">
        <v>26</v>
      </c>
      <c r="P57" s="23" t="s">
        <v>31</v>
      </c>
      <c r="Q57" s="23"/>
      <c r="R57" s="22"/>
      <c r="S57" s="22"/>
    </row>
    <row r="58" spans="1:19" s="3" customFormat="1" x14ac:dyDescent="0.25">
      <c r="A58" s="22" t="s">
        <v>179</v>
      </c>
      <c r="B58" s="22"/>
      <c r="C58" s="24">
        <v>83055000</v>
      </c>
      <c r="D58" s="24">
        <v>83055000</v>
      </c>
      <c r="E58" s="25">
        <v>133913127.78</v>
      </c>
      <c r="F58" s="26">
        <v>56674</v>
      </c>
      <c r="G58" s="23" t="s">
        <v>12</v>
      </c>
      <c r="H58" s="25">
        <v>13600000</v>
      </c>
      <c r="I58" s="25">
        <f>+H58-J58</f>
        <v>9685973.0500000007</v>
      </c>
      <c r="J58" s="25">
        <v>3914026.95</v>
      </c>
      <c r="K58" s="23" t="s">
        <v>150</v>
      </c>
      <c r="L58" s="23" t="s">
        <v>11</v>
      </c>
      <c r="M58" s="22" t="s">
        <v>27</v>
      </c>
      <c r="N58" s="22" t="s">
        <v>31</v>
      </c>
      <c r="O58" s="23" t="s">
        <v>26</v>
      </c>
      <c r="P58" s="23" t="s">
        <v>31</v>
      </c>
      <c r="Q58" s="23"/>
      <c r="R58" s="22"/>
      <c r="S58" s="22"/>
    </row>
    <row r="59" spans="1:19" s="3" customFormat="1" x14ac:dyDescent="0.25">
      <c r="A59" s="22" t="s">
        <v>180</v>
      </c>
      <c r="B59" s="22"/>
      <c r="C59" s="24">
        <v>64120000</v>
      </c>
      <c r="D59" s="24">
        <v>64120000</v>
      </c>
      <c r="E59" s="25">
        <v>127681353.59999999</v>
      </c>
      <c r="F59" s="26">
        <v>56674</v>
      </c>
      <c r="G59" s="23" t="s">
        <v>12</v>
      </c>
      <c r="H59" s="25">
        <v>65000000</v>
      </c>
      <c r="I59" s="25">
        <f>+H59-J59</f>
        <v>5672167.5300000012</v>
      </c>
      <c r="J59" s="25">
        <v>59327832.469999999</v>
      </c>
      <c r="K59" s="23" t="s">
        <v>150</v>
      </c>
      <c r="L59" s="23" t="s">
        <v>11</v>
      </c>
      <c r="M59" s="22" t="s">
        <v>30</v>
      </c>
      <c r="N59" s="22" t="s">
        <v>31</v>
      </c>
      <c r="O59" s="23" t="s">
        <v>28</v>
      </c>
      <c r="P59" s="23" t="s">
        <v>31</v>
      </c>
      <c r="Q59" s="23"/>
      <c r="R59" s="22"/>
      <c r="S59" s="22"/>
    </row>
    <row r="60" spans="1:19" s="3" customFormat="1" x14ac:dyDescent="0.25">
      <c r="A60" s="22" t="s">
        <v>156</v>
      </c>
      <c r="B60" s="22"/>
      <c r="C60" s="24">
        <v>17505000</v>
      </c>
      <c r="D60" s="24">
        <v>10095000</v>
      </c>
      <c r="E60" s="25">
        <v>11802450</v>
      </c>
      <c r="F60" s="26">
        <v>48625</v>
      </c>
      <c r="G60" s="23" t="s">
        <v>12</v>
      </c>
      <c r="H60" s="25">
        <v>0</v>
      </c>
      <c r="I60" s="25">
        <v>0</v>
      </c>
      <c r="J60" s="25">
        <f t="shared" ref="J60:J61" si="6">H60-I60</f>
        <v>0</v>
      </c>
      <c r="K60" s="23" t="s">
        <v>163</v>
      </c>
      <c r="L60" s="23" t="s">
        <v>11</v>
      </c>
      <c r="M60" s="22" t="s">
        <v>31</v>
      </c>
      <c r="N60" s="22" t="s">
        <v>25</v>
      </c>
      <c r="O60" s="23" t="s">
        <v>25</v>
      </c>
      <c r="P60" s="23" t="s">
        <v>31</v>
      </c>
      <c r="Q60" s="23"/>
      <c r="R60" s="22"/>
      <c r="S60" s="22"/>
    </row>
    <row r="61" spans="1:19" s="3" customFormat="1" x14ac:dyDescent="0.25">
      <c r="A61" s="22" t="s">
        <v>157</v>
      </c>
      <c r="B61" s="22"/>
      <c r="C61" s="24">
        <v>31015000</v>
      </c>
      <c r="D61" s="24">
        <v>22185000</v>
      </c>
      <c r="E61" s="25">
        <v>26837478.129999999</v>
      </c>
      <c r="F61" s="26">
        <v>49355</v>
      </c>
      <c r="G61" s="23" t="s">
        <v>12</v>
      </c>
      <c r="H61" s="25">
        <v>0</v>
      </c>
      <c r="I61" s="25">
        <v>0</v>
      </c>
      <c r="J61" s="25">
        <f t="shared" si="6"/>
        <v>0</v>
      </c>
      <c r="K61" s="23" t="s">
        <v>163</v>
      </c>
      <c r="L61" s="23" t="s">
        <v>11</v>
      </c>
      <c r="M61" s="22" t="s">
        <v>31</v>
      </c>
      <c r="N61" s="22" t="s">
        <v>25</v>
      </c>
      <c r="O61" s="23" t="s">
        <v>25</v>
      </c>
      <c r="P61" s="23" t="s">
        <v>31</v>
      </c>
      <c r="Q61" s="23"/>
      <c r="R61" s="22"/>
      <c r="S61" s="22"/>
    </row>
    <row r="62" spans="1:19" s="3" customFormat="1" x14ac:dyDescent="0.25">
      <c r="A62" s="22" t="s">
        <v>158</v>
      </c>
      <c r="B62" s="22"/>
      <c r="C62" s="24">
        <v>103210000</v>
      </c>
      <c r="D62" s="24">
        <v>91220000</v>
      </c>
      <c r="E62" s="25">
        <v>116308306.25</v>
      </c>
      <c r="F62" s="26">
        <v>53008</v>
      </c>
      <c r="G62" s="23" t="s">
        <v>12</v>
      </c>
      <c r="H62" s="25">
        <f>C62</f>
        <v>103210000</v>
      </c>
      <c r="I62" s="25">
        <f t="shared" ref="I62:I63" si="7">H62-J62</f>
        <v>98428556.829999998</v>
      </c>
      <c r="J62" s="25">
        <v>4781443.17</v>
      </c>
      <c r="K62" s="23" t="s">
        <v>164</v>
      </c>
      <c r="L62" s="23" t="s">
        <v>11</v>
      </c>
      <c r="M62" s="22" t="s">
        <v>31</v>
      </c>
      <c r="N62" s="22" t="s">
        <v>25</v>
      </c>
      <c r="O62" s="23" t="s">
        <v>25</v>
      </c>
      <c r="P62" s="23" t="s">
        <v>31</v>
      </c>
      <c r="Q62" s="23"/>
      <c r="R62" s="22"/>
      <c r="S62" s="22"/>
    </row>
    <row r="63" spans="1:19" s="3" customFormat="1" x14ac:dyDescent="0.25">
      <c r="A63" s="22" t="s">
        <v>159</v>
      </c>
      <c r="B63" s="22"/>
      <c r="C63" s="24">
        <v>42530000</v>
      </c>
      <c r="D63" s="24">
        <v>41415000</v>
      </c>
      <c r="E63" s="25">
        <v>72327063.129999995</v>
      </c>
      <c r="F63" s="26">
        <v>55930</v>
      </c>
      <c r="G63" s="23" t="s">
        <v>12</v>
      </c>
      <c r="H63" s="25">
        <v>42530000</v>
      </c>
      <c r="I63" s="25">
        <f t="shared" si="7"/>
        <v>12719027.030000001</v>
      </c>
      <c r="J63" s="25">
        <v>29810972.969999999</v>
      </c>
      <c r="K63" s="23" t="s">
        <v>165</v>
      </c>
      <c r="L63" s="23" t="s">
        <v>11</v>
      </c>
      <c r="M63" s="22" t="s">
        <v>24</v>
      </c>
      <c r="N63" s="22" t="s">
        <v>25</v>
      </c>
      <c r="O63" s="23" t="s">
        <v>25</v>
      </c>
      <c r="P63" s="23" t="s">
        <v>31</v>
      </c>
      <c r="Q63" s="23"/>
      <c r="R63" s="22"/>
      <c r="S63" s="22"/>
    </row>
    <row r="64" spans="1:19" s="3" customFormat="1" x14ac:dyDescent="0.25">
      <c r="A64" s="22" t="s">
        <v>160</v>
      </c>
      <c r="B64" s="22" t="s">
        <v>161</v>
      </c>
      <c r="C64" s="24">
        <v>12685000</v>
      </c>
      <c r="D64" s="24">
        <v>10010000</v>
      </c>
      <c r="E64" s="25">
        <v>13633581</v>
      </c>
      <c r="F64" s="26">
        <v>50284</v>
      </c>
      <c r="G64" s="23" t="s">
        <v>12</v>
      </c>
      <c r="H64" s="25">
        <f>C64</f>
        <v>12685000</v>
      </c>
      <c r="I64" s="25">
        <f>H64-J64</f>
        <v>12543349.48</v>
      </c>
      <c r="J64" s="25">
        <f>10489.77+8737.2+113356.75+9066.8</f>
        <v>141650.51999999999</v>
      </c>
      <c r="K64" s="23" t="s">
        <v>150</v>
      </c>
      <c r="L64" s="23" t="s">
        <v>12</v>
      </c>
      <c r="M64" s="22"/>
      <c r="N64" s="22"/>
      <c r="O64" s="23"/>
      <c r="P64" s="23"/>
      <c r="Q64" s="23"/>
      <c r="R64" s="22"/>
      <c r="S64" s="22"/>
    </row>
    <row r="65" spans="1:19" s="3" customFormat="1" x14ac:dyDescent="0.25">
      <c r="A65" s="22" t="s">
        <v>162</v>
      </c>
      <c r="B65" s="22" t="s">
        <v>161</v>
      </c>
      <c r="C65" s="24">
        <v>5155000</v>
      </c>
      <c r="D65" s="24">
        <v>4010000</v>
      </c>
      <c r="E65" s="25">
        <v>5435250</v>
      </c>
      <c r="F65" s="26">
        <v>50284</v>
      </c>
      <c r="G65" s="23" t="s">
        <v>12</v>
      </c>
      <c r="H65" s="25">
        <f>C65</f>
        <v>5155000</v>
      </c>
      <c r="I65" s="25">
        <f>H65-J65</f>
        <v>3763308.0300000003</v>
      </c>
      <c r="J65" s="25">
        <f>97094.94+9216.88+198087.66+1087292.49</f>
        <v>1391691.97</v>
      </c>
      <c r="K65" s="23" t="s">
        <v>150</v>
      </c>
      <c r="L65" s="23" t="s">
        <v>12</v>
      </c>
      <c r="M65" s="22"/>
      <c r="N65" s="22"/>
      <c r="O65" s="23"/>
      <c r="P65" s="23"/>
      <c r="Q65" s="23"/>
      <c r="R65" s="22"/>
      <c r="S65" s="22"/>
    </row>
    <row r="66" spans="1:19" s="3" customFormat="1" x14ac:dyDescent="0.25">
      <c r="A66" s="22" t="s">
        <v>168</v>
      </c>
      <c r="B66" s="22" t="s">
        <v>169</v>
      </c>
      <c r="C66" s="24">
        <v>18186000</v>
      </c>
      <c r="D66" s="24">
        <v>17714000</v>
      </c>
      <c r="E66" s="25">
        <v>27003216</v>
      </c>
      <c r="F66" s="26">
        <v>52841</v>
      </c>
      <c r="G66" s="23" t="s">
        <v>12</v>
      </c>
      <c r="H66" s="25">
        <v>18186000</v>
      </c>
      <c r="I66" s="25">
        <v>0</v>
      </c>
      <c r="J66" s="25">
        <f t="shared" ref="J66:J68" si="8">H66-I66</f>
        <v>18186000</v>
      </c>
      <c r="K66" s="23" t="s">
        <v>150</v>
      </c>
      <c r="L66" s="23" t="s">
        <v>12</v>
      </c>
      <c r="M66" s="22"/>
      <c r="N66" s="22"/>
      <c r="O66" s="23"/>
      <c r="P66" s="23"/>
      <c r="Q66" s="23"/>
      <c r="R66" s="22"/>
      <c r="S66" s="22"/>
    </row>
    <row r="67" spans="1:19" s="3" customFormat="1" x14ac:dyDescent="0.25">
      <c r="A67" s="22" t="s">
        <v>171</v>
      </c>
      <c r="B67" s="22" t="s">
        <v>172</v>
      </c>
      <c r="C67" s="24">
        <v>25295000</v>
      </c>
      <c r="D67" s="24">
        <v>25295000</v>
      </c>
      <c r="E67" s="25">
        <v>45713238.670000002</v>
      </c>
      <c r="F67" s="26">
        <v>52291</v>
      </c>
      <c r="G67" s="23" t="s">
        <v>12</v>
      </c>
      <c r="H67" s="25">
        <v>25295000</v>
      </c>
      <c r="I67" s="25">
        <v>25295000</v>
      </c>
      <c r="J67" s="25">
        <f t="shared" si="8"/>
        <v>0</v>
      </c>
      <c r="K67" s="23" t="s">
        <v>150</v>
      </c>
      <c r="L67" s="23" t="s">
        <v>11</v>
      </c>
      <c r="M67" s="22" t="s">
        <v>30</v>
      </c>
      <c r="N67" s="22" t="s">
        <v>31</v>
      </c>
      <c r="O67" s="23" t="s">
        <v>31</v>
      </c>
      <c r="P67" s="23" t="s">
        <v>31</v>
      </c>
      <c r="Q67" s="23"/>
      <c r="R67" s="22"/>
      <c r="S67" s="22"/>
    </row>
    <row r="68" spans="1:19" s="3" customFormat="1" x14ac:dyDescent="0.25">
      <c r="A68" s="22" t="s">
        <v>181</v>
      </c>
      <c r="B68" s="22" t="s">
        <v>172</v>
      </c>
      <c r="C68" s="24">
        <v>17435000</v>
      </c>
      <c r="D68" s="24">
        <v>17435000</v>
      </c>
      <c r="E68" s="25">
        <f>18865251.17-310924.17</f>
        <v>18554327</v>
      </c>
      <c r="F68" s="26">
        <v>46522</v>
      </c>
      <c r="G68" s="23" t="s">
        <v>12</v>
      </c>
      <c r="H68" s="25">
        <v>19623727</v>
      </c>
      <c r="I68" s="25">
        <f>H68</f>
        <v>19623727</v>
      </c>
      <c r="J68" s="25">
        <f t="shared" si="8"/>
        <v>0</v>
      </c>
      <c r="K68" s="23"/>
      <c r="L68" s="23" t="s">
        <v>12</v>
      </c>
      <c r="M68" s="22"/>
      <c r="N68" s="22"/>
      <c r="O68" s="23"/>
      <c r="P68" s="23"/>
      <c r="Q68" s="23"/>
      <c r="R68" s="22"/>
      <c r="S68" s="22"/>
    </row>
    <row r="69" spans="1:19" s="3" customFormat="1" x14ac:dyDescent="0.25">
      <c r="A69" s="22"/>
      <c r="B69" s="22"/>
      <c r="C69" s="24">
        <v>0</v>
      </c>
      <c r="D69" s="24">
        <v>0</v>
      </c>
      <c r="E69" s="25">
        <v>0</v>
      </c>
      <c r="F69" s="26"/>
      <c r="G69" s="23"/>
      <c r="H69" s="25">
        <v>0</v>
      </c>
      <c r="I69" s="25">
        <v>0</v>
      </c>
      <c r="J69" s="25">
        <f t="shared" ref="J69:J117" si="9">H69-I69</f>
        <v>0</v>
      </c>
      <c r="K69" s="23"/>
      <c r="L69" s="23"/>
      <c r="M69" s="22"/>
      <c r="N69" s="22"/>
      <c r="O69" s="23"/>
      <c r="P69" s="23"/>
      <c r="Q69" s="23"/>
      <c r="R69" s="22"/>
      <c r="S69" s="22"/>
    </row>
    <row r="70" spans="1:19" s="3" customFormat="1" x14ac:dyDescent="0.25">
      <c r="A70" s="22"/>
      <c r="B70" s="22"/>
      <c r="C70" s="24">
        <v>0</v>
      </c>
      <c r="D70" s="24">
        <v>0</v>
      </c>
      <c r="E70" s="25">
        <v>0</v>
      </c>
      <c r="F70" s="26"/>
      <c r="G70" s="23"/>
      <c r="H70" s="25">
        <v>0</v>
      </c>
      <c r="I70" s="25">
        <v>0</v>
      </c>
      <c r="J70" s="25">
        <f t="shared" si="9"/>
        <v>0</v>
      </c>
      <c r="K70" s="23"/>
      <c r="L70" s="23"/>
      <c r="M70" s="22"/>
      <c r="N70" s="22"/>
      <c r="O70" s="23"/>
      <c r="P70" s="23"/>
      <c r="Q70" s="23"/>
      <c r="R70" s="22"/>
      <c r="S70" s="22"/>
    </row>
    <row r="71" spans="1:19" s="3" customFormat="1" x14ac:dyDescent="0.25">
      <c r="A71" s="22"/>
      <c r="B71" s="22"/>
      <c r="C71" s="24">
        <v>0</v>
      </c>
      <c r="D71" s="24">
        <v>0</v>
      </c>
      <c r="E71" s="25">
        <v>0</v>
      </c>
      <c r="F71" s="26"/>
      <c r="G71" s="23"/>
      <c r="H71" s="25">
        <v>0</v>
      </c>
      <c r="I71" s="25">
        <v>0</v>
      </c>
      <c r="J71" s="25">
        <f t="shared" si="9"/>
        <v>0</v>
      </c>
      <c r="K71" s="23"/>
      <c r="L71" s="23"/>
      <c r="M71" s="22"/>
      <c r="N71" s="22"/>
      <c r="O71" s="23"/>
      <c r="P71" s="23"/>
      <c r="Q71" s="23"/>
      <c r="R71" s="22"/>
      <c r="S71" s="22"/>
    </row>
    <row r="72" spans="1:19" s="3" customFormat="1" x14ac:dyDescent="0.25">
      <c r="A72" s="22"/>
      <c r="B72" s="22"/>
      <c r="C72" s="24">
        <v>0</v>
      </c>
      <c r="D72" s="24">
        <v>0</v>
      </c>
      <c r="E72" s="25">
        <v>0</v>
      </c>
      <c r="F72" s="26"/>
      <c r="G72" s="23"/>
      <c r="H72" s="25">
        <v>0</v>
      </c>
      <c r="I72" s="25">
        <v>0</v>
      </c>
      <c r="J72" s="25">
        <f t="shared" si="9"/>
        <v>0</v>
      </c>
      <c r="K72" s="23"/>
      <c r="L72" s="23"/>
      <c r="M72" s="22"/>
      <c r="N72" s="22"/>
      <c r="O72" s="23"/>
      <c r="P72" s="23"/>
      <c r="Q72" s="23"/>
      <c r="R72" s="22"/>
      <c r="S72" s="22"/>
    </row>
    <row r="73" spans="1:19" s="3" customFormat="1" x14ac:dyDescent="0.25">
      <c r="A73" s="22"/>
      <c r="B73" s="22"/>
      <c r="C73" s="24">
        <v>0</v>
      </c>
      <c r="D73" s="24">
        <v>0</v>
      </c>
      <c r="E73" s="25">
        <v>0</v>
      </c>
      <c r="F73" s="26"/>
      <c r="G73" s="23"/>
      <c r="H73" s="25">
        <v>0</v>
      </c>
      <c r="I73" s="25">
        <v>0</v>
      </c>
      <c r="J73" s="25">
        <f t="shared" si="9"/>
        <v>0</v>
      </c>
      <c r="K73" s="23"/>
      <c r="L73" s="23"/>
      <c r="M73" s="22"/>
      <c r="N73" s="22"/>
      <c r="O73" s="23"/>
      <c r="P73" s="23"/>
      <c r="Q73" s="23"/>
      <c r="R73" s="22"/>
      <c r="S73" s="22"/>
    </row>
    <row r="74" spans="1:19" s="3" customFormat="1" x14ac:dyDescent="0.25">
      <c r="A74" s="22"/>
      <c r="B74" s="22"/>
      <c r="C74" s="24">
        <v>0</v>
      </c>
      <c r="D74" s="24">
        <v>0</v>
      </c>
      <c r="E74" s="25">
        <v>0</v>
      </c>
      <c r="F74" s="26"/>
      <c r="G74" s="23"/>
      <c r="H74" s="25">
        <v>0</v>
      </c>
      <c r="I74" s="25">
        <v>0</v>
      </c>
      <c r="J74" s="25">
        <f t="shared" si="9"/>
        <v>0</v>
      </c>
      <c r="K74" s="23"/>
      <c r="L74" s="23"/>
      <c r="M74" s="22"/>
      <c r="N74" s="22"/>
      <c r="O74" s="23"/>
      <c r="P74" s="23"/>
      <c r="Q74" s="23"/>
      <c r="R74" s="22"/>
      <c r="S74" s="22"/>
    </row>
    <row r="75" spans="1:19" s="3" customFormat="1" x14ac:dyDescent="0.25">
      <c r="A75" s="22"/>
      <c r="B75" s="22"/>
      <c r="C75" s="24">
        <v>0</v>
      </c>
      <c r="D75" s="24">
        <v>0</v>
      </c>
      <c r="E75" s="25">
        <v>0</v>
      </c>
      <c r="F75" s="26"/>
      <c r="G75" s="23"/>
      <c r="H75" s="25">
        <v>0</v>
      </c>
      <c r="I75" s="25">
        <v>0</v>
      </c>
      <c r="J75" s="25">
        <f t="shared" si="9"/>
        <v>0</v>
      </c>
      <c r="K75" s="23"/>
      <c r="L75" s="23"/>
      <c r="M75" s="22"/>
      <c r="N75" s="22"/>
      <c r="O75" s="23"/>
      <c r="P75" s="23"/>
      <c r="Q75" s="23"/>
      <c r="R75" s="22"/>
      <c r="S75" s="22"/>
    </row>
    <row r="76" spans="1:19" s="3" customFormat="1" x14ac:dyDescent="0.25">
      <c r="A76" s="22"/>
      <c r="B76" s="22"/>
      <c r="C76" s="24">
        <v>0</v>
      </c>
      <c r="D76" s="24">
        <v>0</v>
      </c>
      <c r="E76" s="25">
        <v>0</v>
      </c>
      <c r="F76" s="26"/>
      <c r="G76" s="23"/>
      <c r="H76" s="25">
        <v>0</v>
      </c>
      <c r="I76" s="25">
        <v>0</v>
      </c>
      <c r="J76" s="25">
        <f t="shared" si="9"/>
        <v>0</v>
      </c>
      <c r="K76" s="23"/>
      <c r="L76" s="23"/>
      <c r="M76" s="22"/>
      <c r="N76" s="22"/>
      <c r="O76" s="23"/>
      <c r="P76" s="23"/>
      <c r="Q76" s="23"/>
      <c r="R76" s="22"/>
      <c r="S76" s="22"/>
    </row>
    <row r="77" spans="1:19" s="3" customFormat="1" x14ac:dyDescent="0.25">
      <c r="A77" s="22"/>
      <c r="B77" s="22"/>
      <c r="C77" s="24">
        <v>0</v>
      </c>
      <c r="D77" s="24">
        <v>0</v>
      </c>
      <c r="E77" s="25">
        <v>0</v>
      </c>
      <c r="F77" s="26"/>
      <c r="G77" s="23"/>
      <c r="H77" s="25">
        <v>0</v>
      </c>
      <c r="I77" s="25">
        <v>0</v>
      </c>
      <c r="J77" s="25">
        <f t="shared" si="9"/>
        <v>0</v>
      </c>
      <c r="K77" s="23"/>
      <c r="L77" s="23"/>
      <c r="M77" s="22"/>
      <c r="N77" s="22"/>
      <c r="O77" s="23"/>
      <c r="P77" s="23"/>
      <c r="Q77" s="23"/>
      <c r="R77" s="22"/>
      <c r="S77" s="22"/>
    </row>
    <row r="78" spans="1:19" s="3" customFormat="1" x14ac:dyDescent="0.25">
      <c r="A78" s="22"/>
      <c r="B78" s="22"/>
      <c r="C78" s="24">
        <v>0</v>
      </c>
      <c r="D78" s="24">
        <v>0</v>
      </c>
      <c r="E78" s="25">
        <v>0</v>
      </c>
      <c r="F78" s="26"/>
      <c r="G78" s="23"/>
      <c r="H78" s="25">
        <v>0</v>
      </c>
      <c r="I78" s="25">
        <v>0</v>
      </c>
      <c r="J78" s="25">
        <f t="shared" si="9"/>
        <v>0</v>
      </c>
      <c r="K78" s="23"/>
      <c r="L78" s="23"/>
      <c r="M78" s="22"/>
      <c r="N78" s="22"/>
      <c r="O78" s="23"/>
      <c r="P78" s="23"/>
      <c r="Q78" s="23"/>
      <c r="R78" s="22"/>
      <c r="S78" s="22"/>
    </row>
    <row r="79" spans="1:19" s="3" customFormat="1" x14ac:dyDescent="0.25">
      <c r="A79" s="22"/>
      <c r="B79" s="22"/>
      <c r="C79" s="24">
        <v>0</v>
      </c>
      <c r="D79" s="24">
        <v>0</v>
      </c>
      <c r="E79" s="25">
        <v>0</v>
      </c>
      <c r="F79" s="26"/>
      <c r="G79" s="23"/>
      <c r="H79" s="25">
        <v>0</v>
      </c>
      <c r="I79" s="25">
        <v>0</v>
      </c>
      <c r="J79" s="25">
        <f t="shared" si="9"/>
        <v>0</v>
      </c>
      <c r="K79" s="23"/>
      <c r="L79" s="23"/>
      <c r="M79" s="22"/>
      <c r="N79" s="22"/>
      <c r="O79" s="23"/>
      <c r="P79" s="23"/>
      <c r="Q79" s="23"/>
      <c r="R79" s="22"/>
      <c r="S79" s="22"/>
    </row>
    <row r="80" spans="1:19" s="3" customFormat="1" x14ac:dyDescent="0.25">
      <c r="A80" s="22"/>
      <c r="B80" s="22"/>
      <c r="C80" s="24">
        <v>0</v>
      </c>
      <c r="D80" s="24">
        <v>0</v>
      </c>
      <c r="E80" s="25">
        <v>0</v>
      </c>
      <c r="F80" s="26"/>
      <c r="G80" s="23"/>
      <c r="H80" s="25">
        <v>0</v>
      </c>
      <c r="I80" s="25">
        <v>0</v>
      </c>
      <c r="J80" s="25">
        <f t="shared" si="9"/>
        <v>0</v>
      </c>
      <c r="K80" s="23"/>
      <c r="L80" s="23"/>
      <c r="M80" s="22"/>
      <c r="N80" s="22"/>
      <c r="O80" s="23"/>
      <c r="P80" s="23"/>
      <c r="Q80" s="23"/>
      <c r="R80" s="22"/>
      <c r="S80" s="22"/>
    </row>
    <row r="81" spans="1:19" s="3" customFormat="1" x14ac:dyDescent="0.25">
      <c r="A81" s="22"/>
      <c r="B81" s="22"/>
      <c r="C81" s="24">
        <v>0</v>
      </c>
      <c r="D81" s="24">
        <v>0</v>
      </c>
      <c r="E81" s="25">
        <v>0</v>
      </c>
      <c r="F81" s="26"/>
      <c r="G81" s="23"/>
      <c r="H81" s="25">
        <v>0</v>
      </c>
      <c r="I81" s="25">
        <v>0</v>
      </c>
      <c r="J81" s="25">
        <f t="shared" si="9"/>
        <v>0</v>
      </c>
      <c r="K81" s="23"/>
      <c r="L81" s="23"/>
      <c r="M81" s="22"/>
      <c r="N81" s="22"/>
      <c r="O81" s="23"/>
      <c r="P81" s="23"/>
      <c r="Q81" s="23"/>
      <c r="R81" s="22"/>
      <c r="S81" s="22"/>
    </row>
    <row r="82" spans="1:19" s="3" customFormat="1" x14ac:dyDescent="0.25">
      <c r="A82" s="22"/>
      <c r="B82" s="22"/>
      <c r="C82" s="24">
        <v>0</v>
      </c>
      <c r="D82" s="24">
        <v>0</v>
      </c>
      <c r="E82" s="25">
        <v>0</v>
      </c>
      <c r="F82" s="26"/>
      <c r="G82" s="23"/>
      <c r="H82" s="25">
        <v>0</v>
      </c>
      <c r="I82" s="25">
        <v>0</v>
      </c>
      <c r="J82" s="25">
        <f t="shared" si="9"/>
        <v>0</v>
      </c>
      <c r="K82" s="23"/>
      <c r="L82" s="23"/>
      <c r="M82" s="22"/>
      <c r="N82" s="22"/>
      <c r="O82" s="23"/>
      <c r="P82" s="23"/>
      <c r="Q82" s="23"/>
      <c r="R82" s="22"/>
      <c r="S82" s="22"/>
    </row>
    <row r="83" spans="1:19" s="3" customFormat="1" x14ac:dyDescent="0.25">
      <c r="A83" s="22"/>
      <c r="B83" s="22"/>
      <c r="C83" s="24">
        <v>0</v>
      </c>
      <c r="D83" s="24">
        <v>0</v>
      </c>
      <c r="E83" s="25">
        <v>0</v>
      </c>
      <c r="F83" s="26"/>
      <c r="G83" s="23"/>
      <c r="H83" s="25">
        <v>0</v>
      </c>
      <c r="I83" s="25">
        <v>0</v>
      </c>
      <c r="J83" s="25">
        <f t="shared" si="9"/>
        <v>0</v>
      </c>
      <c r="K83" s="23"/>
      <c r="L83" s="23"/>
      <c r="M83" s="22"/>
      <c r="N83" s="22"/>
      <c r="O83" s="23"/>
      <c r="P83" s="23"/>
      <c r="Q83" s="23"/>
      <c r="R83" s="22"/>
      <c r="S83" s="22"/>
    </row>
    <row r="84" spans="1:19" s="3" customFormat="1" x14ac:dyDescent="0.25">
      <c r="A84" s="22"/>
      <c r="B84" s="22"/>
      <c r="C84" s="24">
        <v>0</v>
      </c>
      <c r="D84" s="24">
        <v>0</v>
      </c>
      <c r="E84" s="25">
        <v>0</v>
      </c>
      <c r="F84" s="26"/>
      <c r="G84" s="23"/>
      <c r="H84" s="25">
        <v>0</v>
      </c>
      <c r="I84" s="25">
        <v>0</v>
      </c>
      <c r="J84" s="25">
        <f t="shared" si="9"/>
        <v>0</v>
      </c>
      <c r="K84" s="23"/>
      <c r="L84" s="23"/>
      <c r="M84" s="22"/>
      <c r="N84" s="22"/>
      <c r="O84" s="23"/>
      <c r="P84" s="23"/>
      <c r="Q84" s="23"/>
      <c r="R84" s="22"/>
      <c r="S84" s="22"/>
    </row>
    <row r="85" spans="1:19" s="3" customFormat="1" x14ac:dyDescent="0.25">
      <c r="A85" s="22"/>
      <c r="B85" s="22"/>
      <c r="C85" s="24">
        <v>0</v>
      </c>
      <c r="D85" s="24">
        <v>0</v>
      </c>
      <c r="E85" s="25">
        <v>0</v>
      </c>
      <c r="F85" s="26"/>
      <c r="G85" s="23"/>
      <c r="H85" s="25">
        <v>0</v>
      </c>
      <c r="I85" s="25">
        <v>0</v>
      </c>
      <c r="J85" s="25">
        <f t="shared" si="9"/>
        <v>0</v>
      </c>
      <c r="K85" s="23"/>
      <c r="L85" s="23"/>
      <c r="M85" s="22"/>
      <c r="N85" s="22"/>
      <c r="O85" s="23"/>
      <c r="P85" s="23"/>
      <c r="Q85" s="23"/>
      <c r="R85" s="22"/>
      <c r="S85" s="22"/>
    </row>
    <row r="86" spans="1:19" s="3" customFormat="1" x14ac:dyDescent="0.25">
      <c r="A86" s="22"/>
      <c r="B86" s="22"/>
      <c r="C86" s="24">
        <v>0</v>
      </c>
      <c r="D86" s="24">
        <v>0</v>
      </c>
      <c r="E86" s="25">
        <v>0</v>
      </c>
      <c r="F86" s="26"/>
      <c r="G86" s="23"/>
      <c r="H86" s="25">
        <v>0</v>
      </c>
      <c r="I86" s="25">
        <v>0</v>
      </c>
      <c r="J86" s="25">
        <f t="shared" si="9"/>
        <v>0</v>
      </c>
      <c r="K86" s="23"/>
      <c r="L86" s="23"/>
      <c r="M86" s="22"/>
      <c r="N86" s="22"/>
      <c r="O86" s="23"/>
      <c r="P86" s="23"/>
      <c r="Q86" s="23"/>
      <c r="R86" s="22"/>
      <c r="S86" s="22"/>
    </row>
    <row r="87" spans="1:19" s="3" customFormat="1" x14ac:dyDescent="0.25">
      <c r="A87" s="22"/>
      <c r="B87" s="22"/>
      <c r="C87" s="24">
        <v>0</v>
      </c>
      <c r="D87" s="24">
        <v>0</v>
      </c>
      <c r="E87" s="25">
        <v>0</v>
      </c>
      <c r="F87" s="26"/>
      <c r="G87" s="23"/>
      <c r="H87" s="25">
        <v>0</v>
      </c>
      <c r="I87" s="25">
        <v>0</v>
      </c>
      <c r="J87" s="25">
        <f t="shared" si="9"/>
        <v>0</v>
      </c>
      <c r="K87" s="23"/>
      <c r="L87" s="23"/>
      <c r="M87" s="22"/>
      <c r="N87" s="22"/>
      <c r="O87" s="23"/>
      <c r="P87" s="23"/>
      <c r="Q87" s="23"/>
      <c r="R87" s="22"/>
      <c r="S87" s="22"/>
    </row>
    <row r="88" spans="1:19" s="3" customFormat="1" x14ac:dyDescent="0.25">
      <c r="A88" s="22"/>
      <c r="B88" s="22"/>
      <c r="C88" s="24">
        <v>0</v>
      </c>
      <c r="D88" s="24">
        <v>0</v>
      </c>
      <c r="E88" s="25">
        <v>0</v>
      </c>
      <c r="F88" s="26"/>
      <c r="G88" s="23"/>
      <c r="H88" s="25">
        <v>0</v>
      </c>
      <c r="I88" s="25">
        <v>0</v>
      </c>
      <c r="J88" s="25">
        <f t="shared" si="9"/>
        <v>0</v>
      </c>
      <c r="K88" s="23"/>
      <c r="L88" s="23"/>
      <c r="M88" s="22"/>
      <c r="N88" s="22"/>
      <c r="O88" s="23"/>
      <c r="P88" s="23"/>
      <c r="Q88" s="23"/>
      <c r="R88" s="22"/>
      <c r="S88" s="22"/>
    </row>
    <row r="89" spans="1:19" s="3" customFormat="1" x14ac:dyDescent="0.25">
      <c r="A89" s="22"/>
      <c r="B89" s="22"/>
      <c r="C89" s="24">
        <v>0</v>
      </c>
      <c r="D89" s="24">
        <v>0</v>
      </c>
      <c r="E89" s="25">
        <v>0</v>
      </c>
      <c r="F89" s="26"/>
      <c r="G89" s="23"/>
      <c r="H89" s="25">
        <v>0</v>
      </c>
      <c r="I89" s="25">
        <v>0</v>
      </c>
      <c r="J89" s="25">
        <f t="shared" si="9"/>
        <v>0</v>
      </c>
      <c r="K89" s="23"/>
      <c r="L89" s="23"/>
      <c r="M89" s="22"/>
      <c r="N89" s="22"/>
      <c r="O89" s="23"/>
      <c r="P89" s="23"/>
      <c r="Q89" s="23"/>
      <c r="R89" s="22"/>
      <c r="S89" s="22"/>
    </row>
    <row r="90" spans="1:19" s="3" customFormat="1" x14ac:dyDescent="0.25">
      <c r="A90" s="22"/>
      <c r="B90" s="22"/>
      <c r="C90" s="24">
        <v>0</v>
      </c>
      <c r="D90" s="24">
        <v>0</v>
      </c>
      <c r="E90" s="25">
        <v>0</v>
      </c>
      <c r="F90" s="26"/>
      <c r="G90" s="23"/>
      <c r="H90" s="25">
        <v>0</v>
      </c>
      <c r="I90" s="25">
        <v>0</v>
      </c>
      <c r="J90" s="25">
        <f t="shared" si="9"/>
        <v>0</v>
      </c>
      <c r="K90" s="23"/>
      <c r="L90" s="23"/>
      <c r="M90" s="22"/>
      <c r="N90" s="22"/>
      <c r="O90" s="23"/>
      <c r="P90" s="23"/>
      <c r="Q90" s="23"/>
      <c r="R90" s="22"/>
      <c r="S90" s="22"/>
    </row>
    <row r="91" spans="1:19" s="3" customFormat="1" x14ac:dyDescent="0.25">
      <c r="A91" s="22"/>
      <c r="B91" s="22"/>
      <c r="C91" s="24">
        <v>0</v>
      </c>
      <c r="D91" s="24">
        <v>0</v>
      </c>
      <c r="E91" s="25">
        <v>0</v>
      </c>
      <c r="F91" s="26"/>
      <c r="G91" s="23"/>
      <c r="H91" s="25">
        <v>0</v>
      </c>
      <c r="I91" s="25">
        <v>0</v>
      </c>
      <c r="J91" s="25">
        <f t="shared" si="9"/>
        <v>0</v>
      </c>
      <c r="K91" s="23"/>
      <c r="L91" s="23"/>
      <c r="M91" s="22"/>
      <c r="N91" s="22"/>
      <c r="O91" s="23"/>
      <c r="P91" s="23"/>
      <c r="Q91" s="23"/>
      <c r="R91" s="22"/>
      <c r="S91" s="22"/>
    </row>
    <row r="92" spans="1:19" s="3" customFormat="1" x14ac:dyDescent="0.25">
      <c r="A92" s="22"/>
      <c r="B92" s="22"/>
      <c r="C92" s="24">
        <v>0</v>
      </c>
      <c r="D92" s="24">
        <v>0</v>
      </c>
      <c r="E92" s="25">
        <v>0</v>
      </c>
      <c r="F92" s="26"/>
      <c r="G92" s="23"/>
      <c r="H92" s="25">
        <v>0</v>
      </c>
      <c r="I92" s="25">
        <v>0</v>
      </c>
      <c r="J92" s="25">
        <f t="shared" si="9"/>
        <v>0</v>
      </c>
      <c r="K92" s="23"/>
      <c r="L92" s="23"/>
      <c r="M92" s="22"/>
      <c r="N92" s="22"/>
      <c r="O92" s="23"/>
      <c r="P92" s="23"/>
      <c r="Q92" s="23"/>
      <c r="R92" s="22"/>
      <c r="S92" s="22"/>
    </row>
    <row r="93" spans="1:19" s="3" customFormat="1" x14ac:dyDescent="0.25">
      <c r="A93" s="22"/>
      <c r="B93" s="22"/>
      <c r="C93" s="24">
        <v>0</v>
      </c>
      <c r="D93" s="24">
        <v>0</v>
      </c>
      <c r="E93" s="25">
        <v>0</v>
      </c>
      <c r="F93" s="26"/>
      <c r="G93" s="23"/>
      <c r="H93" s="25">
        <v>0</v>
      </c>
      <c r="I93" s="25">
        <v>0</v>
      </c>
      <c r="J93" s="25">
        <f t="shared" si="9"/>
        <v>0</v>
      </c>
      <c r="K93" s="23"/>
      <c r="L93" s="23"/>
      <c r="M93" s="22"/>
      <c r="N93" s="22"/>
      <c r="O93" s="23"/>
      <c r="P93" s="23"/>
      <c r="Q93" s="23"/>
      <c r="R93" s="22"/>
      <c r="S93" s="22"/>
    </row>
    <row r="94" spans="1:19" s="3" customFormat="1" x14ac:dyDescent="0.25">
      <c r="A94" s="22"/>
      <c r="B94" s="22"/>
      <c r="C94" s="24">
        <v>0</v>
      </c>
      <c r="D94" s="24">
        <v>0</v>
      </c>
      <c r="E94" s="25">
        <v>0</v>
      </c>
      <c r="F94" s="26"/>
      <c r="G94" s="23"/>
      <c r="H94" s="25">
        <v>0</v>
      </c>
      <c r="I94" s="25">
        <v>0</v>
      </c>
      <c r="J94" s="25">
        <f t="shared" si="9"/>
        <v>0</v>
      </c>
      <c r="K94" s="23"/>
      <c r="L94" s="23"/>
      <c r="M94" s="22"/>
      <c r="N94" s="22"/>
      <c r="O94" s="23"/>
      <c r="P94" s="23"/>
      <c r="Q94" s="23"/>
      <c r="R94" s="22"/>
      <c r="S94" s="22"/>
    </row>
    <row r="95" spans="1:19" s="3" customFormat="1" x14ac:dyDescent="0.25">
      <c r="A95" s="22"/>
      <c r="B95" s="22"/>
      <c r="C95" s="24">
        <v>0</v>
      </c>
      <c r="D95" s="24">
        <v>0</v>
      </c>
      <c r="E95" s="25">
        <v>0</v>
      </c>
      <c r="F95" s="26"/>
      <c r="G95" s="23"/>
      <c r="H95" s="25">
        <v>0</v>
      </c>
      <c r="I95" s="25">
        <v>0</v>
      </c>
      <c r="J95" s="25">
        <f t="shared" si="9"/>
        <v>0</v>
      </c>
      <c r="K95" s="23"/>
      <c r="L95" s="23"/>
      <c r="M95" s="22"/>
      <c r="N95" s="22"/>
      <c r="O95" s="23"/>
      <c r="P95" s="23"/>
      <c r="Q95" s="23"/>
      <c r="R95" s="22"/>
      <c r="S95" s="22"/>
    </row>
    <row r="96" spans="1:19" s="3" customFormat="1" x14ac:dyDescent="0.25">
      <c r="A96" s="22"/>
      <c r="B96" s="22"/>
      <c r="C96" s="24">
        <v>0</v>
      </c>
      <c r="D96" s="24">
        <v>0</v>
      </c>
      <c r="E96" s="25">
        <v>0</v>
      </c>
      <c r="F96" s="26"/>
      <c r="G96" s="23"/>
      <c r="H96" s="25">
        <v>0</v>
      </c>
      <c r="I96" s="25">
        <v>0</v>
      </c>
      <c r="J96" s="25">
        <f t="shared" si="9"/>
        <v>0</v>
      </c>
      <c r="K96" s="23"/>
      <c r="L96" s="23"/>
      <c r="M96" s="22"/>
      <c r="N96" s="22"/>
      <c r="O96" s="23"/>
      <c r="P96" s="23"/>
      <c r="Q96" s="23"/>
      <c r="R96" s="22"/>
      <c r="S96" s="22"/>
    </row>
    <row r="97" spans="1:19" s="3" customFormat="1" x14ac:dyDescent="0.25">
      <c r="A97" s="22"/>
      <c r="B97" s="22"/>
      <c r="C97" s="24">
        <v>0</v>
      </c>
      <c r="D97" s="24">
        <v>0</v>
      </c>
      <c r="E97" s="25">
        <v>0</v>
      </c>
      <c r="F97" s="26"/>
      <c r="G97" s="23"/>
      <c r="H97" s="25">
        <v>0</v>
      </c>
      <c r="I97" s="25">
        <v>0</v>
      </c>
      <c r="J97" s="25">
        <f t="shared" si="9"/>
        <v>0</v>
      </c>
      <c r="K97" s="23"/>
      <c r="L97" s="23"/>
      <c r="M97" s="22"/>
      <c r="N97" s="22"/>
      <c r="O97" s="23"/>
      <c r="P97" s="23"/>
      <c r="Q97" s="23"/>
      <c r="R97" s="22"/>
      <c r="S97" s="22"/>
    </row>
    <row r="98" spans="1:19" s="3" customFormat="1" x14ac:dyDescent="0.25">
      <c r="A98" s="22"/>
      <c r="B98" s="22"/>
      <c r="C98" s="24">
        <v>0</v>
      </c>
      <c r="D98" s="24">
        <v>0</v>
      </c>
      <c r="E98" s="25">
        <v>0</v>
      </c>
      <c r="F98" s="26"/>
      <c r="G98" s="23"/>
      <c r="H98" s="25">
        <v>0</v>
      </c>
      <c r="I98" s="25">
        <v>0</v>
      </c>
      <c r="J98" s="25">
        <f t="shared" si="9"/>
        <v>0</v>
      </c>
      <c r="K98" s="23"/>
      <c r="L98" s="23"/>
      <c r="M98" s="22"/>
      <c r="N98" s="22"/>
      <c r="O98" s="23"/>
      <c r="P98" s="23"/>
      <c r="Q98" s="23"/>
      <c r="R98" s="22"/>
      <c r="S98" s="22"/>
    </row>
    <row r="99" spans="1:19" s="3" customFormat="1" x14ac:dyDescent="0.25">
      <c r="A99" s="22"/>
      <c r="B99" s="22"/>
      <c r="C99" s="24">
        <v>0</v>
      </c>
      <c r="D99" s="24">
        <v>0</v>
      </c>
      <c r="E99" s="25">
        <v>0</v>
      </c>
      <c r="F99" s="26"/>
      <c r="G99" s="23"/>
      <c r="H99" s="25">
        <v>0</v>
      </c>
      <c r="I99" s="25">
        <v>0</v>
      </c>
      <c r="J99" s="25">
        <f t="shared" si="9"/>
        <v>0</v>
      </c>
      <c r="K99" s="23"/>
      <c r="L99" s="23"/>
      <c r="M99" s="22"/>
      <c r="N99" s="22"/>
      <c r="O99" s="23"/>
      <c r="P99" s="23"/>
      <c r="Q99" s="23"/>
      <c r="R99" s="22"/>
      <c r="S99" s="22"/>
    </row>
    <row r="100" spans="1:19" s="3" customFormat="1" x14ac:dyDescent="0.25">
      <c r="A100" s="22"/>
      <c r="B100" s="22"/>
      <c r="C100" s="24">
        <v>0</v>
      </c>
      <c r="D100" s="24">
        <v>0</v>
      </c>
      <c r="E100" s="25">
        <v>0</v>
      </c>
      <c r="F100" s="26"/>
      <c r="G100" s="23"/>
      <c r="H100" s="25">
        <v>0</v>
      </c>
      <c r="I100" s="25">
        <v>0</v>
      </c>
      <c r="J100" s="25">
        <f t="shared" si="9"/>
        <v>0</v>
      </c>
      <c r="K100" s="23"/>
      <c r="L100" s="23"/>
      <c r="M100" s="22"/>
      <c r="N100" s="22"/>
      <c r="O100" s="23"/>
      <c r="P100" s="23"/>
      <c r="Q100" s="23"/>
      <c r="R100" s="22"/>
      <c r="S100" s="22"/>
    </row>
    <row r="101" spans="1:19" s="3" customFormat="1" x14ac:dyDescent="0.25">
      <c r="A101" s="22"/>
      <c r="B101" s="22"/>
      <c r="C101" s="24">
        <v>0</v>
      </c>
      <c r="D101" s="24">
        <v>0</v>
      </c>
      <c r="E101" s="25">
        <v>0</v>
      </c>
      <c r="F101" s="26"/>
      <c r="G101" s="23"/>
      <c r="H101" s="25">
        <v>0</v>
      </c>
      <c r="I101" s="25">
        <v>0</v>
      </c>
      <c r="J101" s="25">
        <f t="shared" si="9"/>
        <v>0</v>
      </c>
      <c r="K101" s="23"/>
      <c r="L101" s="23"/>
      <c r="M101" s="22"/>
      <c r="N101" s="22"/>
      <c r="O101" s="23"/>
      <c r="P101" s="23"/>
      <c r="Q101" s="23"/>
      <c r="R101" s="22"/>
      <c r="S101" s="22"/>
    </row>
    <row r="102" spans="1:19" s="3" customFormat="1" x14ac:dyDescent="0.25">
      <c r="A102" s="22"/>
      <c r="B102" s="22"/>
      <c r="C102" s="24">
        <v>0</v>
      </c>
      <c r="D102" s="24">
        <v>0</v>
      </c>
      <c r="E102" s="25">
        <v>0</v>
      </c>
      <c r="F102" s="26"/>
      <c r="G102" s="23"/>
      <c r="H102" s="25">
        <v>0</v>
      </c>
      <c r="I102" s="25">
        <v>0</v>
      </c>
      <c r="J102" s="25">
        <f t="shared" si="9"/>
        <v>0</v>
      </c>
      <c r="K102" s="23"/>
      <c r="L102" s="23"/>
      <c r="M102" s="22"/>
      <c r="N102" s="22"/>
      <c r="O102" s="23"/>
      <c r="P102" s="23"/>
      <c r="Q102" s="23"/>
      <c r="R102" s="22"/>
      <c r="S102" s="22"/>
    </row>
    <row r="103" spans="1:19" s="3" customFormat="1" x14ac:dyDescent="0.25">
      <c r="A103" s="22"/>
      <c r="B103" s="22"/>
      <c r="C103" s="24">
        <v>0</v>
      </c>
      <c r="D103" s="24">
        <v>0</v>
      </c>
      <c r="E103" s="25">
        <v>0</v>
      </c>
      <c r="F103" s="26"/>
      <c r="G103" s="23"/>
      <c r="H103" s="25">
        <v>0</v>
      </c>
      <c r="I103" s="25">
        <v>0</v>
      </c>
      <c r="J103" s="25">
        <f t="shared" si="9"/>
        <v>0</v>
      </c>
      <c r="K103" s="23"/>
      <c r="L103" s="23"/>
      <c r="M103" s="22"/>
      <c r="N103" s="22"/>
      <c r="O103" s="23"/>
      <c r="P103" s="23"/>
      <c r="Q103" s="23"/>
      <c r="R103" s="22"/>
      <c r="S103" s="22"/>
    </row>
    <row r="104" spans="1:19" s="3" customFormat="1" x14ac:dyDescent="0.25">
      <c r="A104" s="22"/>
      <c r="B104" s="22"/>
      <c r="C104" s="24">
        <v>0</v>
      </c>
      <c r="D104" s="24">
        <v>0</v>
      </c>
      <c r="E104" s="25">
        <v>0</v>
      </c>
      <c r="F104" s="26"/>
      <c r="G104" s="23"/>
      <c r="H104" s="25">
        <v>0</v>
      </c>
      <c r="I104" s="25">
        <v>0</v>
      </c>
      <c r="J104" s="25">
        <f t="shared" si="9"/>
        <v>0</v>
      </c>
      <c r="K104" s="23"/>
      <c r="L104" s="23"/>
      <c r="M104" s="22"/>
      <c r="N104" s="22"/>
      <c r="O104" s="23"/>
      <c r="P104" s="23"/>
      <c r="Q104" s="23"/>
      <c r="R104" s="22"/>
      <c r="S104" s="22"/>
    </row>
    <row r="105" spans="1:19" s="3" customFormat="1" x14ac:dyDescent="0.25">
      <c r="A105" s="22"/>
      <c r="B105" s="22"/>
      <c r="C105" s="24">
        <v>0</v>
      </c>
      <c r="D105" s="24">
        <v>0</v>
      </c>
      <c r="E105" s="25">
        <v>0</v>
      </c>
      <c r="F105" s="26"/>
      <c r="G105" s="23"/>
      <c r="H105" s="25">
        <v>0</v>
      </c>
      <c r="I105" s="25">
        <v>0</v>
      </c>
      <c r="J105" s="25">
        <f t="shared" si="9"/>
        <v>0</v>
      </c>
      <c r="K105" s="23"/>
      <c r="L105" s="23"/>
      <c r="M105" s="22"/>
      <c r="N105" s="22"/>
      <c r="O105" s="23"/>
      <c r="P105" s="23"/>
      <c r="Q105" s="23"/>
      <c r="R105" s="22"/>
      <c r="S105" s="22"/>
    </row>
    <row r="106" spans="1:19" s="3" customFormat="1" x14ac:dyDescent="0.25">
      <c r="A106" s="22"/>
      <c r="B106" s="22"/>
      <c r="C106" s="24">
        <v>0</v>
      </c>
      <c r="D106" s="24">
        <v>0</v>
      </c>
      <c r="E106" s="25">
        <v>0</v>
      </c>
      <c r="F106" s="26"/>
      <c r="G106" s="23"/>
      <c r="H106" s="25">
        <v>0</v>
      </c>
      <c r="I106" s="25">
        <v>0</v>
      </c>
      <c r="J106" s="25">
        <f t="shared" si="9"/>
        <v>0</v>
      </c>
      <c r="K106" s="23"/>
      <c r="L106" s="23"/>
      <c r="M106" s="22"/>
      <c r="N106" s="22"/>
      <c r="O106" s="23"/>
      <c r="P106" s="23"/>
      <c r="Q106" s="23"/>
      <c r="R106" s="22"/>
      <c r="S106" s="22"/>
    </row>
    <row r="107" spans="1:19" s="3" customFormat="1" x14ac:dyDescent="0.25">
      <c r="A107" s="22"/>
      <c r="B107" s="22"/>
      <c r="C107" s="24">
        <v>0</v>
      </c>
      <c r="D107" s="24">
        <v>0</v>
      </c>
      <c r="E107" s="25">
        <v>0</v>
      </c>
      <c r="F107" s="26"/>
      <c r="G107" s="23"/>
      <c r="H107" s="25">
        <v>0</v>
      </c>
      <c r="I107" s="25">
        <v>0</v>
      </c>
      <c r="J107" s="25">
        <f t="shared" si="9"/>
        <v>0</v>
      </c>
      <c r="K107" s="23"/>
      <c r="L107" s="23"/>
      <c r="M107" s="22"/>
      <c r="N107" s="22"/>
      <c r="O107" s="23"/>
      <c r="P107" s="23"/>
      <c r="Q107" s="23"/>
      <c r="R107" s="22"/>
      <c r="S107" s="22"/>
    </row>
    <row r="108" spans="1:19" s="3" customFormat="1" x14ac:dyDescent="0.25">
      <c r="A108" s="22"/>
      <c r="B108" s="22"/>
      <c r="C108" s="24">
        <v>0</v>
      </c>
      <c r="D108" s="24">
        <v>0</v>
      </c>
      <c r="E108" s="25">
        <v>0</v>
      </c>
      <c r="F108" s="26"/>
      <c r="G108" s="23"/>
      <c r="H108" s="25">
        <v>0</v>
      </c>
      <c r="I108" s="25">
        <v>0</v>
      </c>
      <c r="J108" s="25">
        <f t="shared" si="9"/>
        <v>0</v>
      </c>
      <c r="K108" s="23"/>
      <c r="L108" s="23"/>
      <c r="M108" s="22"/>
      <c r="N108" s="22"/>
      <c r="O108" s="23"/>
      <c r="P108" s="23"/>
      <c r="Q108" s="23"/>
      <c r="R108" s="22"/>
      <c r="S108" s="22"/>
    </row>
    <row r="109" spans="1:19" s="3" customFormat="1" x14ac:dyDescent="0.25">
      <c r="A109" s="22"/>
      <c r="B109" s="22"/>
      <c r="C109" s="24">
        <v>0</v>
      </c>
      <c r="D109" s="24">
        <v>0</v>
      </c>
      <c r="E109" s="25">
        <v>0</v>
      </c>
      <c r="F109" s="26"/>
      <c r="G109" s="23"/>
      <c r="H109" s="25">
        <v>0</v>
      </c>
      <c r="I109" s="25">
        <v>0</v>
      </c>
      <c r="J109" s="25">
        <f t="shared" si="9"/>
        <v>0</v>
      </c>
      <c r="K109" s="23"/>
      <c r="L109" s="23"/>
      <c r="M109" s="22"/>
      <c r="N109" s="22"/>
      <c r="O109" s="23"/>
      <c r="P109" s="23"/>
      <c r="Q109" s="23"/>
      <c r="R109" s="22"/>
      <c r="S109" s="22"/>
    </row>
    <row r="110" spans="1:19" s="3" customFormat="1" x14ac:dyDescent="0.25">
      <c r="A110" s="22"/>
      <c r="B110" s="22"/>
      <c r="C110" s="24">
        <v>0</v>
      </c>
      <c r="D110" s="24">
        <v>0</v>
      </c>
      <c r="E110" s="25">
        <v>0</v>
      </c>
      <c r="F110" s="26"/>
      <c r="G110" s="23"/>
      <c r="H110" s="25">
        <v>0</v>
      </c>
      <c r="I110" s="25">
        <v>0</v>
      </c>
      <c r="J110" s="25">
        <f t="shared" si="9"/>
        <v>0</v>
      </c>
      <c r="K110" s="23"/>
      <c r="L110" s="23"/>
      <c r="M110" s="22"/>
      <c r="N110" s="22"/>
      <c r="O110" s="23"/>
      <c r="P110" s="23"/>
      <c r="Q110" s="23"/>
      <c r="R110" s="22"/>
      <c r="S110" s="22"/>
    </row>
    <row r="111" spans="1:19" s="3" customFormat="1" x14ac:dyDescent="0.25">
      <c r="A111" s="22"/>
      <c r="B111" s="22"/>
      <c r="C111" s="24">
        <v>0</v>
      </c>
      <c r="D111" s="24">
        <v>0</v>
      </c>
      <c r="E111" s="25">
        <v>0</v>
      </c>
      <c r="F111" s="26"/>
      <c r="G111" s="23"/>
      <c r="H111" s="25">
        <v>0</v>
      </c>
      <c r="I111" s="25">
        <v>0</v>
      </c>
      <c r="J111" s="25">
        <f t="shared" si="9"/>
        <v>0</v>
      </c>
      <c r="K111" s="23"/>
      <c r="L111" s="23"/>
      <c r="M111" s="22"/>
      <c r="N111" s="22"/>
      <c r="O111" s="23"/>
      <c r="P111" s="23"/>
      <c r="Q111" s="23"/>
      <c r="R111" s="22"/>
      <c r="S111" s="22"/>
    </row>
    <row r="112" spans="1:19" s="3" customFormat="1" x14ac:dyDescent="0.25">
      <c r="A112" s="22"/>
      <c r="B112" s="22"/>
      <c r="C112" s="24">
        <v>0</v>
      </c>
      <c r="D112" s="24">
        <v>0</v>
      </c>
      <c r="E112" s="25">
        <v>0</v>
      </c>
      <c r="F112" s="26"/>
      <c r="G112" s="23"/>
      <c r="H112" s="25">
        <v>0</v>
      </c>
      <c r="I112" s="25">
        <v>0</v>
      </c>
      <c r="J112" s="25">
        <f t="shared" si="9"/>
        <v>0</v>
      </c>
      <c r="K112" s="23"/>
      <c r="L112" s="23"/>
      <c r="M112" s="22"/>
      <c r="N112" s="22"/>
      <c r="O112" s="23"/>
      <c r="P112" s="23"/>
      <c r="Q112" s="23"/>
      <c r="R112" s="22"/>
      <c r="S112" s="22"/>
    </row>
    <row r="113" spans="1:19" s="3" customFormat="1" x14ac:dyDescent="0.25">
      <c r="A113" s="22"/>
      <c r="B113" s="22"/>
      <c r="C113" s="24">
        <v>0</v>
      </c>
      <c r="D113" s="24">
        <v>0</v>
      </c>
      <c r="E113" s="25">
        <v>0</v>
      </c>
      <c r="F113" s="26"/>
      <c r="G113" s="23"/>
      <c r="H113" s="25">
        <v>0</v>
      </c>
      <c r="I113" s="25">
        <v>0</v>
      </c>
      <c r="J113" s="25">
        <f t="shared" si="9"/>
        <v>0</v>
      </c>
      <c r="K113" s="23"/>
      <c r="L113" s="23"/>
      <c r="M113" s="22"/>
      <c r="N113" s="22"/>
      <c r="O113" s="23"/>
      <c r="P113" s="23"/>
      <c r="Q113" s="23"/>
      <c r="R113" s="22"/>
      <c r="S113" s="22"/>
    </row>
    <row r="114" spans="1:19" s="3" customFormat="1" x14ac:dyDescent="0.25">
      <c r="A114" s="22"/>
      <c r="B114" s="22"/>
      <c r="C114" s="24">
        <v>0</v>
      </c>
      <c r="D114" s="24">
        <v>0</v>
      </c>
      <c r="E114" s="25">
        <v>0</v>
      </c>
      <c r="F114" s="26"/>
      <c r="G114" s="23"/>
      <c r="H114" s="25">
        <v>0</v>
      </c>
      <c r="I114" s="25">
        <v>0</v>
      </c>
      <c r="J114" s="25">
        <f t="shared" si="9"/>
        <v>0</v>
      </c>
      <c r="K114" s="23"/>
      <c r="L114" s="23"/>
      <c r="M114" s="22"/>
      <c r="N114" s="22"/>
      <c r="O114" s="23"/>
      <c r="P114" s="23"/>
      <c r="Q114" s="23"/>
      <c r="R114" s="22"/>
      <c r="S114" s="22"/>
    </row>
    <row r="115" spans="1:19" s="3" customFormat="1" x14ac:dyDescent="0.25">
      <c r="A115" s="22"/>
      <c r="B115" s="22"/>
      <c r="C115" s="24">
        <v>0</v>
      </c>
      <c r="D115" s="24">
        <v>0</v>
      </c>
      <c r="E115" s="25">
        <v>0</v>
      </c>
      <c r="F115" s="26"/>
      <c r="G115" s="23"/>
      <c r="H115" s="25">
        <v>0</v>
      </c>
      <c r="I115" s="25">
        <v>0</v>
      </c>
      <c r="J115" s="25">
        <f t="shared" si="9"/>
        <v>0</v>
      </c>
      <c r="K115" s="23"/>
      <c r="L115" s="23"/>
      <c r="M115" s="22"/>
      <c r="N115" s="22"/>
      <c r="O115" s="23"/>
      <c r="P115" s="23"/>
      <c r="Q115" s="23"/>
      <c r="R115" s="22"/>
      <c r="S115" s="22"/>
    </row>
    <row r="116" spans="1:19" s="3" customFormat="1" x14ac:dyDescent="0.25">
      <c r="A116" s="22"/>
      <c r="B116" s="22"/>
      <c r="C116" s="24">
        <v>0</v>
      </c>
      <c r="D116" s="24">
        <v>0</v>
      </c>
      <c r="E116" s="25">
        <v>0</v>
      </c>
      <c r="F116" s="26"/>
      <c r="G116" s="23"/>
      <c r="H116" s="25">
        <v>0</v>
      </c>
      <c r="I116" s="25">
        <v>0</v>
      </c>
      <c r="J116" s="25">
        <f t="shared" si="9"/>
        <v>0</v>
      </c>
      <c r="K116" s="23"/>
      <c r="L116" s="23"/>
      <c r="M116" s="22"/>
      <c r="N116" s="22"/>
      <c r="O116" s="23"/>
      <c r="P116" s="23"/>
      <c r="Q116" s="23"/>
      <c r="R116" s="22"/>
      <c r="S116" s="22"/>
    </row>
    <row r="117" spans="1:19" s="3" customFormat="1" x14ac:dyDescent="0.25">
      <c r="A117" s="22"/>
      <c r="B117" s="22"/>
      <c r="C117" s="24">
        <v>0</v>
      </c>
      <c r="D117" s="24">
        <v>0</v>
      </c>
      <c r="E117" s="25">
        <v>0</v>
      </c>
      <c r="F117" s="26"/>
      <c r="G117" s="23"/>
      <c r="H117" s="25">
        <v>0</v>
      </c>
      <c r="I117" s="25">
        <v>0</v>
      </c>
      <c r="J117" s="25">
        <f t="shared" si="9"/>
        <v>0</v>
      </c>
      <c r="K117" s="23"/>
      <c r="L117" s="23"/>
      <c r="M117" s="22"/>
      <c r="N117" s="22"/>
      <c r="O117" s="23"/>
      <c r="P117" s="23"/>
      <c r="Q117" s="23"/>
      <c r="R117" s="22"/>
      <c r="S117" s="22"/>
    </row>
    <row r="118" spans="1:19" s="36" customFormat="1" ht="15" x14ac:dyDescent="0.25">
      <c r="A118" s="36" t="s">
        <v>77</v>
      </c>
    </row>
    <row r="119" spans="1:19" s="35" customFormat="1" ht="19.899999999999999" customHeight="1" x14ac:dyDescent="0.25">
      <c r="A119" s="35" t="s">
        <v>43</v>
      </c>
    </row>
  </sheetData>
  <sheetProtection formatColumns="0" formatRows="0" insertRows="0"/>
  <mergeCells count="9">
    <mergeCell ref="A119:XFD119"/>
    <mergeCell ref="A118:XFD118"/>
    <mergeCell ref="A1:XFD1"/>
    <mergeCell ref="A2:XFD2"/>
    <mergeCell ref="A5:XFD5"/>
    <mergeCell ref="A6:XFD6"/>
    <mergeCell ref="A7:XFD7"/>
    <mergeCell ref="C3:XFD3"/>
    <mergeCell ref="C4:XFD4"/>
  </mergeCells>
  <conditionalFormatting sqref="A9">
    <cfRule type="containsText" dxfId="1" priority="1" operator="containsText" text="No Reportable Debt">
      <formula>NOT(ISERROR(SEARCH("No Reportable Debt",A9)))</formula>
    </cfRule>
  </conditionalFormatting>
  <conditionalFormatting sqref="M9:Q117">
    <cfRule type="expression" dxfId="0"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8:XFD118"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#REF!</xm:f>
          </x14:formula1>
          <xm:sqref>G10:G117 L9</xm:sqref>
        </x14:dataValidation>
        <x14:dataValidation type="list" allowBlank="1" showInputMessage="1" showErrorMessage="1" prompt="please select a value from drop down list" xr:uid="{00000000-0002-0000-0200-000001000000}">
          <x14:formula1>
            <xm:f>#REF!</xm:f>
          </x14:formula1>
          <xm:sqref>M10:M117</xm:sqref>
        </x14:dataValidation>
        <x14:dataValidation type="list" allowBlank="1" showInputMessage="1" showErrorMessage="1" xr:uid="{00000000-0002-0000-0200-000002000000}">
          <x14:formula1>
            <xm:f>#REF!</xm:f>
          </x14:formula1>
          <xm:sqref>N9</xm:sqref>
        </x14:dataValidation>
        <x14:dataValidation type="list" allowBlank="1" showInputMessage="1" showErrorMessage="1" prompt="please select a value from drop down list" xr:uid="{00000000-0002-0000-0200-000003000000}">
          <x14:formula1>
            <xm:f>#REF!</xm:f>
          </x14:formula1>
          <xm:sqref>O9:O117</xm:sqref>
        </x14:dataValidation>
        <x14:dataValidation type="list" allowBlank="1" showInputMessage="1" showErrorMessage="1" prompt="please select a value from drop down list" xr:uid="{00000000-0002-0000-0200-000004000000}">
          <x14:formula1>
            <xm:f>#REF!</xm:f>
          </x14:formula1>
          <xm:sqref>P9:P117</xm:sqref>
        </x14:dataValidation>
        <x14:dataValidation type="list" allowBlank="1" showInputMessage="1" showErrorMessage="1" prompt="plese select a value from drop down list" xr:uid="{60D0553A-0CB7-4BBC-BCC8-5962AEC658A1}">
          <x14:formula1>
            <xm:f>#REF!</xm:f>
          </x14:formula1>
          <xm:sqref>G9</xm:sqref>
        </x14:dataValidation>
        <x14:dataValidation type="list" allowBlank="1" showInputMessage="1" showErrorMessage="1" prompt="plese select a value from drop down list" xr:uid="{A15E16AE-761F-4F9D-92C3-F4A8DE8FE8DA}">
          <x14:formula1>
            <xm:f>#REF!</xm:f>
          </x14:formula1>
          <xm:sqref>M9</xm:sqref>
        </x14:dataValidation>
        <x14:dataValidation type="list" allowBlank="1" showInputMessage="1" showErrorMessage="1" prompt="please select from drop down list" xr:uid="{CA3AE129-433E-497E-B090-C7DF0BC59C4B}">
          <x14:formula1>
            <xm:f>#REF!</xm:f>
          </x14:formula1>
          <xm:sqref>L10:L117</xm:sqref>
        </x14:dataValidation>
        <x14:dataValidation type="list" allowBlank="1" showInputMessage="1" showErrorMessage="1" prompt="please select a value from drop down list" xr:uid="{EE95E80B-CEA6-400B-A257-7B5344FFA0D8}">
          <x14:formula1>
            <xm:f>#REF!</xm:f>
          </x14:formula1>
          <xm:sqref>N10:N117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19" sqref="B19"/>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58" customFormat="1" ht="21" customHeight="1" x14ac:dyDescent="0.25">
      <c r="A1" s="58" t="s">
        <v>48</v>
      </c>
    </row>
    <row r="2" spans="1:19" s="40" customFormat="1" ht="21" customHeight="1" x14ac:dyDescent="0.25">
      <c r="A2" s="38" t="s">
        <v>20</v>
      </c>
      <c r="B2" s="39"/>
      <c r="C2" s="39"/>
      <c r="D2" s="39"/>
      <c r="E2" s="39"/>
      <c r="F2" s="39"/>
      <c r="G2" s="39"/>
      <c r="H2" s="39"/>
      <c r="I2" s="39"/>
      <c r="J2" s="39"/>
      <c r="K2" s="39"/>
    </row>
    <row r="3" spans="1:19" x14ac:dyDescent="0.25">
      <c r="A3" s="7" t="s">
        <v>1</v>
      </c>
      <c r="B3" s="16" t="str">
        <f>IF('1 - Contact Information'!B4="","",'1 - Contact Information'!B4)</f>
        <v>City of Fort Worth</v>
      </c>
      <c r="C3" s="1"/>
      <c r="D3" s="1"/>
      <c r="E3" s="1"/>
      <c r="F3" s="1"/>
      <c r="H3" s="1"/>
      <c r="I3" s="1"/>
      <c r="J3" s="1"/>
      <c r="K3" s="1"/>
    </row>
    <row r="4" spans="1:19" x14ac:dyDescent="0.25">
      <c r="A4" s="7" t="s">
        <v>2</v>
      </c>
      <c r="B4" s="16">
        <f>IF(OR('1 - Contact Information'!B7="",'1 - Contact Information'!B7="(select)"),"",'1 - Contact Information'!B7)</f>
        <v>2025</v>
      </c>
      <c r="C4" s="1"/>
      <c r="D4" s="1"/>
      <c r="E4" s="1"/>
      <c r="F4" s="1"/>
      <c r="H4" s="1"/>
      <c r="I4" s="1"/>
      <c r="J4" s="1"/>
      <c r="K4" s="1"/>
    </row>
    <row r="5" spans="1:19" s="41" customFormat="1" ht="31.15" customHeight="1" x14ac:dyDescent="0.25">
      <c r="A5" s="41" t="s">
        <v>74</v>
      </c>
    </row>
    <row r="6" spans="1:19" s="41" customFormat="1" x14ac:dyDescent="0.25">
      <c r="A6" s="41" t="s">
        <v>81</v>
      </c>
    </row>
    <row r="7" spans="1:19" s="41" customFormat="1" x14ac:dyDescent="0.25">
      <c r="A7" s="41" t="s">
        <v>82</v>
      </c>
    </row>
    <row r="8" spans="1:19" s="43" customFormat="1" ht="36.6" customHeight="1" x14ac:dyDescent="0.25">
      <c r="A8" s="38" t="s">
        <v>47</v>
      </c>
      <c r="B8" s="39"/>
      <c r="C8" s="39"/>
      <c r="D8" s="39"/>
      <c r="E8" s="39"/>
      <c r="F8" s="39"/>
      <c r="G8" s="39"/>
      <c r="H8" s="39"/>
      <c r="I8" s="39"/>
      <c r="J8" s="39"/>
      <c r="K8" s="39"/>
      <c r="L8" s="39"/>
      <c r="M8" s="39"/>
      <c r="N8" s="39"/>
      <c r="O8" s="39"/>
      <c r="P8" s="39"/>
      <c r="Q8" s="39"/>
      <c r="R8" s="39"/>
      <c r="S8" s="39"/>
    </row>
    <row r="9" spans="1:19" x14ac:dyDescent="0.25">
      <c r="A9" s="31" t="s">
        <v>34</v>
      </c>
      <c r="B9" s="27">
        <f>SUM('2 - Individual Debt Obligations'!D9:D68)</f>
        <v>3280219000</v>
      </c>
    </row>
    <row r="10" spans="1:19" x14ac:dyDescent="0.25">
      <c r="A10" s="32" t="s">
        <v>35</v>
      </c>
      <c r="B10" s="27">
        <f>SUM('2 - Individual Debt Obligations'!D9:D68)</f>
        <v>3280219000</v>
      </c>
    </row>
    <row r="11" spans="1:19" ht="31.5" x14ac:dyDescent="0.25">
      <c r="A11" s="32" t="s">
        <v>36</v>
      </c>
      <c r="B11" s="27">
        <f>SUM('2 - Individual Debt Obligations'!E9:E68)</f>
        <v>4646727712.170001</v>
      </c>
    </row>
    <row r="12" spans="1:19" s="56" customFormat="1" ht="36" customHeight="1" x14ac:dyDescent="0.25">
      <c r="A12" s="56" t="s">
        <v>46</v>
      </c>
      <c r="B12" s="57"/>
      <c r="C12" s="57"/>
      <c r="D12" s="57"/>
      <c r="E12" s="57"/>
      <c r="F12" s="57"/>
      <c r="G12" s="57"/>
      <c r="H12" s="57"/>
      <c r="I12" s="57"/>
      <c r="J12" s="57"/>
      <c r="K12" s="57"/>
      <c r="L12" s="57"/>
      <c r="M12" s="57"/>
      <c r="N12" s="57"/>
      <c r="O12" s="57"/>
      <c r="P12" s="57"/>
      <c r="Q12" s="57"/>
      <c r="R12" s="57"/>
      <c r="S12" s="57"/>
    </row>
    <row r="13" spans="1:19" x14ac:dyDescent="0.25">
      <c r="A13" s="31" t="s">
        <v>37</v>
      </c>
      <c r="B13" s="27">
        <f>SUM('2 - Individual Debt Obligations'!D9:D33)</f>
        <v>1171415000</v>
      </c>
    </row>
    <row r="14" spans="1:19" ht="31.5" x14ac:dyDescent="0.25">
      <c r="A14" s="32" t="s">
        <v>38</v>
      </c>
      <c r="B14" s="27">
        <f>SUM('2 - Individual Debt Obligations'!D9:D33)</f>
        <v>1171415000</v>
      </c>
    </row>
    <row r="15" spans="1:19" ht="31.5" x14ac:dyDescent="0.25">
      <c r="A15" s="32" t="s">
        <v>39</v>
      </c>
      <c r="B15" s="27">
        <f>SUM('2 - Individual Debt Obligations'!E9:E33)</f>
        <v>1389554120.8</v>
      </c>
    </row>
    <row r="16" spans="1:19" s="56" customFormat="1" ht="51" customHeight="1" x14ac:dyDescent="0.25">
      <c r="A16" s="56" t="s">
        <v>45</v>
      </c>
      <c r="B16" s="57"/>
      <c r="C16" s="57"/>
      <c r="D16" s="57"/>
      <c r="E16" s="57"/>
      <c r="F16" s="57"/>
      <c r="G16" s="57"/>
      <c r="H16" s="57"/>
      <c r="I16" s="57"/>
      <c r="J16" s="57"/>
      <c r="K16" s="57"/>
      <c r="L16" s="57"/>
      <c r="M16" s="57"/>
      <c r="N16" s="57"/>
      <c r="O16" s="57"/>
      <c r="P16" s="57"/>
      <c r="Q16" s="57"/>
      <c r="R16" s="57"/>
      <c r="S16" s="57"/>
    </row>
    <row r="17" spans="1:2" x14ac:dyDescent="0.25">
      <c r="A17" s="31" t="s">
        <v>78</v>
      </c>
      <c r="B17" s="28">
        <v>1008106</v>
      </c>
    </row>
    <row r="18" spans="1:2" ht="31.5" x14ac:dyDescent="0.25">
      <c r="A18" s="31" t="s">
        <v>79</v>
      </c>
      <c r="B18" s="34" t="s">
        <v>183</v>
      </c>
    </row>
    <row r="19" spans="1:2" ht="31.5" customHeight="1" x14ac:dyDescent="0.25">
      <c r="A19" s="31" t="s">
        <v>40</v>
      </c>
      <c r="B19" s="27">
        <f>B13/$B$17</f>
        <v>1161.9958615463056</v>
      </c>
    </row>
    <row r="20" spans="1:2" ht="31.5" x14ac:dyDescent="0.25">
      <c r="A20" s="32" t="s">
        <v>41</v>
      </c>
      <c r="B20" s="27">
        <f>B14/$B$17</f>
        <v>1161.9958615463056</v>
      </c>
    </row>
    <row r="21" spans="1:2" ht="47.25" customHeight="1" x14ac:dyDescent="0.25">
      <c r="A21" s="32" t="s">
        <v>42</v>
      </c>
      <c r="B21" s="27">
        <f>B15/$B$17</f>
        <v>1378.3809647001406</v>
      </c>
    </row>
    <row r="22" spans="1:2" s="55" customFormat="1" ht="22.9" customHeight="1" x14ac:dyDescent="0.25">
      <c r="A22" s="55" t="s">
        <v>77</v>
      </c>
    </row>
    <row r="23" spans="1:2" s="54" customFormat="1" ht="16.899999999999999" customHeight="1" x14ac:dyDescent="0.25">
      <c r="A23" s="54" t="s">
        <v>84</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1 - Contact Information</vt:lpstr>
      <vt:lpstr>2 - Individual Debt Obligations</vt:lpstr>
      <vt:lpstr>3 - Summary of Debt Obligations</vt:lpstr>
      <vt:lpstr>TitleRegion1.A3.B13.CISHEET</vt:lpstr>
      <vt:lpstr>TitleRegion2.A14.B29.CISHEET</vt:lpstr>
      <vt:lpstr>TitleRegionEntityInformation..B4.2</vt:lpstr>
      <vt:lpstr>TitleRegionEntityInformation..B4.3</vt:lpstr>
      <vt:lpstr>TitleRegionEntityInformation.A8.S109.SHEET3</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Hillman, Yan</cp:lastModifiedBy>
  <dcterms:created xsi:type="dcterms:W3CDTF">2017-01-13T17:49:37Z</dcterms:created>
  <dcterms:modified xsi:type="dcterms:W3CDTF">2026-03-11T15:00:19Z</dcterms:modified>
</cp:coreProperties>
</file>