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mc:AlternateContent xmlns:mc="http://schemas.openxmlformats.org/markup-compatibility/2006">
    <mc:Choice Requires="x15">
      <x15ac:absPath xmlns:x15ac="http://schemas.microsoft.com/office/spreadsheetml/2010/11/ac" url="T:\WWP\15-Impact Fee Calculator\Wholesale_Customers\"/>
    </mc:Choice>
  </mc:AlternateContent>
  <xr:revisionPtr revIDLastSave="0" documentId="13_ncr:1_{4137B67D-99FA-455A-9A27-EBC42323858A}" xr6:coauthVersionLast="47" xr6:coauthVersionMax="47" xr10:uidLastSave="{00000000-0000-0000-0000-000000000000}"/>
  <workbookProtection workbookAlgorithmName="SHA-512" workbookHashValue="29DUu47jmb8cx4BAnFkSw9xbKNbR/m8f4SY4bOnkjTCMTeZaqfqgOFCbWEsuUaKwrNWSWdQmYJMbQIa4959KKw==" workbookSaltValue="J0NQEKmBhGHAsUr3tim3Rw==" workbookSpinCount="100000" lockStructure="1"/>
  <bookViews>
    <workbookView xWindow="-120" yWindow="-120" windowWidth="29040" windowHeight="15840" xr2:uid="{00000000-000D-0000-FFFF-FFFF00000000}"/>
  </bookViews>
  <sheets>
    <sheet name="Schedule 2" sheetId="20" r:id="rId1"/>
    <sheet name="Hidden" sheetId="23" state="hidden" r:id="rId2"/>
  </sheets>
  <definedNames>
    <definedName name="_Order1" hidden="1">255</definedName>
    <definedName name="_Order2" hidden="1">255</definedName>
    <definedName name="Existing_Meter_Sizes">Hidden!$Q$3:$Q$13</definedName>
    <definedName name="_xlnm.Print_Area" localSheetId="0">'Schedule 2'!$B$1:$Q$44</definedName>
    <definedName name="Proposed_Meter_Sizes">Hidden!$R$3:$R$12</definedName>
    <definedName name="Wholesale_Customer" comment="Select Wholesale Customer">Hidden!$S$3:$S$40</definedName>
  </definedNames>
  <calcPr calcId="191029"/>
  <customWorkbookViews>
    <customWorkbookView name="2" guid="{AE89B271-2B61-4891-A1BD-02DE42395B53}" maximized="1" xWindow="-8" yWindow="-8" windowWidth="1936" windowHeight="1056" activeSheetId="1"/>
    <customWorkbookView name="PAGE1" guid="{C7DEFAC1-2A65-43FD-8D0A-4F4353435422}"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23" l="1"/>
  <c r="U9" i="20"/>
  <c r="H5" i="23" l="1"/>
  <c r="H15" i="23"/>
  <c r="H13" i="23"/>
  <c r="H14" i="23"/>
  <c r="H3" i="23"/>
  <c r="U34" i="20" l="1"/>
  <c r="U32" i="20"/>
  <c r="D20" i="23" l="1"/>
  <c r="F20" i="23" l="1"/>
  <c r="E20" i="23"/>
  <c r="T13" i="20"/>
  <c r="T12" i="20"/>
  <c r="Z13" i="20" l="1"/>
  <c r="Z12" i="20"/>
  <c r="H9" i="23" l="1"/>
  <c r="H4" i="23"/>
  <c r="H12" i="23"/>
  <c r="H10" i="23"/>
  <c r="H8" i="23"/>
  <c r="H7" i="23"/>
  <c r="H6" i="23"/>
  <c r="H11" i="23"/>
  <c r="G20" i="23" l="1"/>
  <c r="Y34" i="20" s="1"/>
  <c r="H20" i="23"/>
  <c r="Z34" i="20" s="1"/>
  <c r="N28" i="20" l="1"/>
  <c r="N24" i="20"/>
  <c r="N26" i="20"/>
  <c r="N25" i="20"/>
  <c r="N30" i="20"/>
  <c r="N29" i="20"/>
  <c r="N21" i="20"/>
  <c r="N23" i="20"/>
  <c r="N27" i="20"/>
  <c r="N22" i="20"/>
  <c r="H32" i="20"/>
  <c r="Q29" i="20"/>
  <c r="Q25" i="20"/>
  <c r="Q28" i="20"/>
  <c r="Q27" i="20"/>
  <c r="Q24" i="20"/>
  <c r="Q22" i="20"/>
  <c r="Q26" i="20"/>
  <c r="Q30" i="20"/>
  <c r="Q23" i="20"/>
  <c r="Q21" i="20"/>
  <c r="H34" i="20" s="1"/>
  <c r="Y37" i="20"/>
  <c r="H36" i="20" l="1"/>
</calcChain>
</file>

<file path=xl/sharedStrings.xml><?xml version="1.0" encoding="utf-8"?>
<sst xmlns="http://schemas.openxmlformats.org/spreadsheetml/2006/main" count="206" uniqueCount="112">
  <si>
    <t>Development Name:</t>
  </si>
  <si>
    <t>Applicant:</t>
  </si>
  <si>
    <t>Insert Development Name</t>
  </si>
  <si>
    <t>Insert Applicant Name</t>
  </si>
  <si>
    <t>Insert Legal Description</t>
  </si>
  <si>
    <t>Meter Size</t>
  </si>
  <si>
    <t>3/4"</t>
  </si>
  <si>
    <t>1"</t>
  </si>
  <si>
    <t>1-1/2"</t>
  </si>
  <si>
    <t>2"</t>
  </si>
  <si>
    <t>3"</t>
  </si>
  <si>
    <t>4"</t>
  </si>
  <si>
    <t>6"</t>
  </si>
  <si>
    <t>8"</t>
  </si>
  <si>
    <t>10"</t>
  </si>
  <si>
    <t>Water and Wastewater Impact Fee Costs</t>
  </si>
  <si>
    <t>5/8"</t>
  </si>
  <si>
    <t>From Date</t>
  </si>
  <si>
    <t>To Date</t>
  </si>
  <si>
    <t>Ordinance</t>
  </si>
  <si>
    <t>Water</t>
  </si>
  <si>
    <t>Wastewater</t>
  </si>
  <si>
    <t>Maximum</t>
  </si>
  <si>
    <t>Collection</t>
  </si>
  <si>
    <t>10601-1990</t>
  </si>
  <si>
    <t>10871-1991</t>
  </si>
  <si>
    <t>11328-1993</t>
  </si>
  <si>
    <t>12538-1996</t>
  </si>
  <si>
    <t>13810-1999</t>
  </si>
  <si>
    <t>15982-2004</t>
  </si>
  <si>
    <t>16648-10-2005</t>
  </si>
  <si>
    <t>18593-05-2009</t>
  </si>
  <si>
    <t>20406-09-2012</t>
  </si>
  <si>
    <t>Effective Dates</t>
  </si>
  <si>
    <t>--</t>
  </si>
  <si>
    <t>Date Range</t>
  </si>
  <si>
    <t>Estimated Wastewater Impact Fee Due Based on the Meter Size Provided (For Domestic Meters Only):</t>
  </si>
  <si>
    <t>Estimated Water Impact Fee Due Based on the Meter Size Provided (For Domestic or Irrigation Meters):</t>
  </si>
  <si>
    <t>TBD</t>
  </si>
  <si>
    <t>Legal Description (Lot, Block):</t>
  </si>
  <si>
    <t>Total Estimated Impact Fee Cost:</t>
  </si>
  <si>
    <t>Final Plat Recordation Date:</t>
  </si>
  <si>
    <t>Notes</t>
  </si>
  <si>
    <t>Water and Wastewater Impact Fee                                                                           Cost Calculation Worksheet</t>
  </si>
  <si>
    <t>Not Applicable</t>
  </si>
  <si>
    <t>Existing</t>
  </si>
  <si>
    <t>Proposed</t>
  </si>
  <si>
    <t>Proposed Meter Size:</t>
  </si>
  <si>
    <t>Existing Meter Size:</t>
  </si>
  <si>
    <t>User Input</t>
  </si>
  <si>
    <t>Median</t>
  </si>
  <si>
    <t>Final Plat/Building Permit</t>
  </si>
  <si>
    <t>Water Impact Fees</t>
  </si>
  <si>
    <t>Wastewater Impact Fees</t>
  </si>
  <si>
    <t>Named Ranges</t>
  </si>
  <si>
    <t>Wholesale Customers</t>
  </si>
  <si>
    <t>Aledo</t>
  </si>
  <si>
    <t>Benbrook</t>
  </si>
  <si>
    <t>Bethesda Water Supply</t>
  </si>
  <si>
    <t>Blue Mound</t>
  </si>
  <si>
    <t>Burleson</t>
  </si>
  <si>
    <t>Crowley</t>
  </si>
  <si>
    <t>DFW Airport</t>
  </si>
  <si>
    <t>Dalworthington Gardens</t>
  </si>
  <si>
    <t>Edgecliff Village</t>
  </si>
  <si>
    <t>Forest Hill</t>
  </si>
  <si>
    <t>Grand Prairie</t>
  </si>
  <si>
    <t>Haltom City</t>
  </si>
  <si>
    <t>Haslet</t>
  </si>
  <si>
    <t>Hurst</t>
  </si>
  <si>
    <t>Keller</t>
  </si>
  <si>
    <t>Lake Worth</t>
  </si>
  <si>
    <t>Northlake</t>
  </si>
  <si>
    <t>North Richland Hills</t>
  </si>
  <si>
    <t>Pantego</t>
  </si>
  <si>
    <t>Richland Hills</t>
  </si>
  <si>
    <t>Roanoke</t>
  </si>
  <si>
    <t>Saginaw</t>
  </si>
  <si>
    <t>Southlake</t>
  </si>
  <si>
    <t>Trinity River Authority</t>
  </si>
  <si>
    <t>Trinity River Authority (Mosier Valley)</t>
  </si>
  <si>
    <t>Trophy Club Municipal Utility District No. 1</t>
  </si>
  <si>
    <t>Watauga</t>
  </si>
  <si>
    <t>Westlake</t>
  </si>
  <si>
    <t>Westover Hills</t>
  </si>
  <si>
    <t>Westworth Village</t>
  </si>
  <si>
    <t>White Settlement</t>
  </si>
  <si>
    <t>Sansom Park</t>
  </si>
  <si>
    <t>River Oaks</t>
  </si>
  <si>
    <t>Everman</t>
  </si>
  <si>
    <t>Wholesale Customer:</t>
  </si>
  <si>
    <t xml:space="preserve">Water </t>
  </si>
  <si>
    <t>Wholesale Customer</t>
  </si>
  <si>
    <t>Contract Date</t>
  </si>
  <si>
    <t>**</t>
  </si>
  <si>
    <t>***</t>
  </si>
  <si>
    <t>1. This cost is only for estimation purposes. Actual fees will be determined at the time of building permit.</t>
  </si>
  <si>
    <t>3. This spreadsheet provides the calculated impact fee due based on the collected impact fee (Schedule 2) at the time of the Final Plat Recordation Date or the Wholesale Agreement Contract Date, dependent on which occurs last.</t>
  </si>
  <si>
    <t>Kennedale</t>
  </si>
  <si>
    <t>Percent of Fort Worth Wastewater Impact Fee Due:</t>
  </si>
  <si>
    <t>Building Permit Issuance Date:</t>
  </si>
  <si>
    <t>Willow Park</t>
  </si>
  <si>
    <t>Hudson Oaks</t>
  </si>
  <si>
    <t>22525-12-2016</t>
  </si>
  <si>
    <t>2. Impact fees beyond December 31, 2025 are subject to change.</t>
  </si>
  <si>
    <t>Worksheet last updated: 09/2021</t>
  </si>
  <si>
    <t>Fort Worth Water</t>
  </si>
  <si>
    <t>4. If Final Plat Recordation Date occurs beyond April 1, 2017, the Building Permit Application Date is used to determine the impact fee to be collected.</t>
  </si>
  <si>
    <t>mm/dd/yyyy</t>
  </si>
  <si>
    <r>
      <t>Percent of Fort Worth Water Impact Fee Due</t>
    </r>
    <r>
      <rPr>
        <b/>
        <vertAlign val="superscript"/>
        <sz val="14"/>
        <color theme="1"/>
        <rFont val="Calibri"/>
        <family val="2"/>
        <scheme val="minor"/>
      </rPr>
      <t>*</t>
    </r>
    <r>
      <rPr>
        <b/>
        <sz val="14"/>
        <color theme="1"/>
        <rFont val="Calibri"/>
        <family val="2"/>
        <scheme val="minor"/>
      </rPr>
      <t>:</t>
    </r>
  </si>
  <si>
    <t>* As specified in the water wholesale contract. Typically is determined using the ratio of the annual amounts of water purchased from Fort Worth to the total annual combined amount of surface water purchased from Fort Worth and other wholesale water suppliers.</t>
  </si>
  <si>
    <t>Insert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</si>
</sst>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4" formatCode="_(&quot;$&quot;* #,##0.00_);_(&quot;$&quot;* \(#,##0.00\);_(&quot;$&quot;* &quot;-&quot;??_);_(@_)"/>
    <numFmt numFmtId="43" formatCode="_(* #,##0.00_);_(* \(#,##0.00\);_(* &quot;-&quot;??_);_(@_)"/>
    <numFmt numFmtId="164" formatCode="&quot;$&quot;#,##0.00"/>
    <numFmt numFmtId="165" formatCode="mm/dd/yy;@"/>
    <numFmt numFmtId="166" formatCode="_(* #,##0.00_);_(* \(#,##0.00\);_(* &quot;-&quot;_);_(@_)"/>
    <numFmt numFmtId="167" formatCode="_(&quot;$&quot;* #,##0.00_);_(&quot;$&quot;* \(#,##0.00\);_(&quot;$&quot;* &quot;-&quot;_);_(@_)"/>
    <numFmt numFmtId="168" formatCode="m/d/yyyy;@"/>
  </numFmts>
  <fonts count="28" x14ac:knownFonts="1">
    <font>
      <sz val="11"/>
      <color theme="1"/>
      <name val="Calibri"/>
      <family val="2"/>
      <scheme val="minor"/>
    </font>
    <font>
      <sz val="11"/>
      <color rgb="FF3F3F76"/>
      <name val="Calibri"/>
      <family val="2"/>
      <scheme val="minor"/>
    </font>
    <font>
      <b/>
      <sz val="11"/>
      <color theme="1"/>
      <name val="Calibri"/>
      <family val="2"/>
      <scheme val="minor"/>
    </font>
    <font>
      <sz val="12"/>
      <name val="Arial"/>
      <family val="2"/>
    </font>
    <font>
      <sz val="10"/>
      <name val="Arial"/>
      <family val="2"/>
    </font>
    <font>
      <b/>
      <sz val="12"/>
      <color theme="1"/>
      <name val="Calibri"/>
      <family val="2"/>
      <scheme val="minor"/>
    </font>
    <font>
      <b/>
      <sz val="14"/>
      <color theme="1"/>
      <name val="Calibri"/>
      <family val="2"/>
      <scheme val="minor"/>
    </font>
    <font>
      <i/>
      <sz val="8"/>
      <color theme="1"/>
      <name val="Calibri"/>
      <family val="2"/>
      <scheme val="minor"/>
    </font>
    <font>
      <b/>
      <sz val="10"/>
      <color theme="1"/>
      <name val="Calibri"/>
      <family val="2"/>
      <scheme val="minor"/>
    </font>
    <font>
      <sz val="10"/>
      <color theme="1"/>
      <name val="Calibri"/>
      <family val="2"/>
      <scheme val="minor"/>
    </font>
    <font>
      <b/>
      <sz val="13"/>
      <color theme="1"/>
      <name val="Calibri"/>
      <family val="2"/>
      <scheme val="minor"/>
    </font>
    <font>
      <i/>
      <sz val="10"/>
      <color theme="1"/>
      <name val="Calibri"/>
      <family val="2"/>
      <scheme val="minor"/>
    </font>
    <font>
      <sz val="10"/>
      <color rgb="FF3F3F76"/>
      <name val="Calibri"/>
      <family val="2"/>
      <scheme val="minor"/>
    </font>
    <font>
      <b/>
      <sz val="20"/>
      <color theme="1"/>
      <name val="Calibri"/>
      <family val="2"/>
      <scheme val="minor"/>
    </font>
    <font>
      <sz val="11"/>
      <color theme="1"/>
      <name val="Calibri"/>
      <family val="2"/>
      <scheme val="minor"/>
    </font>
    <font>
      <sz val="10"/>
      <name val="Calibri"/>
      <family val="2"/>
      <scheme val="minor"/>
    </font>
    <font>
      <sz val="11"/>
      <color theme="0"/>
      <name val="Calibri"/>
      <family val="2"/>
      <scheme val="minor"/>
    </font>
    <font>
      <sz val="11"/>
      <name val="Calibri"/>
      <family val="2"/>
      <scheme val="minor"/>
    </font>
    <font>
      <b/>
      <sz val="11"/>
      <color rgb="FFFF0000"/>
      <name val="Calibri"/>
      <family val="2"/>
      <scheme val="minor"/>
    </font>
    <font>
      <sz val="11"/>
      <color rgb="FF006100"/>
      <name val="Calibri"/>
      <family val="2"/>
      <scheme val="minor"/>
    </font>
    <font>
      <sz val="14"/>
      <color theme="1"/>
      <name val="Calibri"/>
      <family val="2"/>
      <scheme val="minor"/>
    </font>
    <font>
      <sz val="12"/>
      <color rgb="FF3F3F76"/>
      <name val="Calibri"/>
      <family val="2"/>
      <scheme val="minor"/>
    </font>
    <font>
      <b/>
      <sz val="16"/>
      <color theme="1"/>
      <name val="Calibri"/>
      <family val="2"/>
      <scheme val="minor"/>
    </font>
    <font>
      <b/>
      <sz val="18"/>
      <color theme="1"/>
      <name val="Calibri"/>
      <family val="2"/>
      <scheme val="minor"/>
    </font>
    <font>
      <sz val="18"/>
      <color theme="1"/>
      <name val="Calibri"/>
      <family val="2"/>
      <scheme val="minor"/>
    </font>
    <font>
      <b/>
      <sz val="22"/>
      <color theme="1"/>
      <name val="Calibri"/>
      <family val="2"/>
      <scheme val="minor"/>
    </font>
    <font>
      <u/>
      <sz val="9"/>
      <color theme="1"/>
      <name val="Calibri"/>
      <family val="2"/>
      <scheme val="minor"/>
    </font>
    <font>
      <b/>
      <vertAlign val="superscript"/>
      <sz val="14"/>
      <color theme="1"/>
      <name val="Calibri"/>
      <family val="2"/>
      <scheme val="minor"/>
    </font>
  </fonts>
  <fills count="7">
    <fill>
      <patternFill patternType="none"/>
    </fill>
    <fill>
      <patternFill patternType="gray125"/>
    </fill>
    <fill>
      <patternFill patternType="solid">
        <fgColor rgb="FFFFCC99"/>
      </patternFill>
    </fill>
    <fill>
      <patternFill patternType="solid">
        <fgColor theme="9" tint="0.59999389629810485"/>
        <bgColor indexed="64"/>
      </patternFill>
    </fill>
    <fill>
      <patternFill patternType="solid">
        <fgColor rgb="FFC6EFCE"/>
      </patternFill>
    </fill>
    <fill>
      <patternFill patternType="solid">
        <fgColor theme="7" tint="0.79998168889431442"/>
        <bgColor indexed="64"/>
      </patternFill>
    </fill>
    <fill>
      <patternFill patternType="solid">
        <fgColor theme="4" tint="0.39997558519241921"/>
        <bgColor indexed="64"/>
      </patternFill>
    </fill>
  </fills>
  <borders count="17">
    <border>
      <left/>
      <right/>
      <top/>
      <bottom/>
      <diagonal/>
    </border>
    <border>
      <left style="thin">
        <color rgb="FF7F7F7F"/>
      </left>
      <right style="thin">
        <color rgb="FF7F7F7F"/>
      </right>
      <top style="thin">
        <color rgb="FF7F7F7F"/>
      </top>
      <bottom style="thin">
        <color rgb="FF7F7F7F"/>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0" fontId="1" fillId="2" borderId="1" applyNumberFormat="0" applyAlignment="0" applyProtection="0"/>
    <xf numFmtId="0" fontId="3"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14" fillId="0" borderId="0" applyFont="0" applyFill="0" applyBorder="0" applyAlignment="0" applyProtection="0"/>
    <xf numFmtId="0" fontId="19" fillId="4" borderId="0" applyNumberFormat="0" applyBorder="0" applyAlignment="0" applyProtection="0"/>
  </cellStyleXfs>
  <cellXfs count="99">
    <xf numFmtId="0" fontId="0" fillId="0" borderId="0" xfId="0"/>
    <xf numFmtId="0" fontId="0" fillId="0" borderId="0" xfId="0" applyBorder="1"/>
    <xf numFmtId="165" fontId="7" fillId="0" borderId="0" xfId="0" applyNumberFormat="1" applyFont="1" applyBorder="1" applyAlignment="1">
      <alignment horizontal="left"/>
    </xf>
    <xf numFmtId="0" fontId="0" fillId="0" borderId="0" xfId="0" applyBorder="1" applyAlignment="1">
      <alignment vertical="center"/>
    </xf>
    <xf numFmtId="0" fontId="9" fillId="0" borderId="0" xfId="0" applyFont="1" applyBorder="1" applyAlignment="1">
      <alignment vertical="center"/>
    </xf>
    <xf numFmtId="0" fontId="10" fillId="0" borderId="0" xfId="0" applyFont="1" applyBorder="1"/>
    <xf numFmtId="166" fontId="10" fillId="0" borderId="0" xfId="0" applyNumberFormat="1" applyFont="1" applyBorder="1" applyAlignment="1">
      <alignment horizontal="center"/>
    </xf>
    <xf numFmtId="42" fontId="10" fillId="0" borderId="0" xfId="0" applyNumberFormat="1" applyFont="1" applyBorder="1" applyAlignment="1"/>
    <xf numFmtId="0" fontId="8" fillId="0" borderId="0" xfId="0" applyFont="1" applyBorder="1" applyAlignment="1">
      <alignment vertical="center" wrapText="1"/>
    </xf>
    <xf numFmtId="0" fontId="6" fillId="0" borderId="0" xfId="0" applyFont="1" applyBorder="1" applyAlignment="1">
      <alignment vertical="center"/>
    </xf>
    <xf numFmtId="0" fontId="0" fillId="0" borderId="0" xfId="0" applyFill="1" applyBorder="1"/>
    <xf numFmtId="0" fontId="10" fillId="0" borderId="0" xfId="0" applyFont="1" applyBorder="1" applyAlignment="1">
      <alignment horizontal="right"/>
    </xf>
    <xf numFmtId="167" fontId="10" fillId="0" borderId="0" xfId="0" applyNumberFormat="1" applyFont="1" applyBorder="1"/>
    <xf numFmtId="2" fontId="0" fillId="0" borderId="0" xfId="0" applyNumberFormat="1" applyBorder="1" applyAlignment="1"/>
    <xf numFmtId="167" fontId="9" fillId="0" borderId="0" xfId="0" applyNumberFormat="1" applyFont="1" applyBorder="1" applyAlignment="1">
      <alignment horizontal="center"/>
    </xf>
    <xf numFmtId="0" fontId="15" fillId="0" borderId="0" xfId="1" applyFont="1" applyFill="1" applyBorder="1" applyAlignment="1" applyProtection="1">
      <alignment horizontal="center" vertical="center"/>
    </xf>
    <xf numFmtId="168" fontId="0" fillId="0" borderId="10" xfId="0" applyNumberFormat="1" applyBorder="1" applyAlignment="1">
      <alignment horizontal="center"/>
    </xf>
    <xf numFmtId="14" fontId="0" fillId="0" borderId="10" xfId="0" applyNumberFormat="1" applyBorder="1" applyAlignment="1">
      <alignment horizontal="center"/>
    </xf>
    <xf numFmtId="164" fontId="0" fillId="0" borderId="10" xfId="0" applyNumberFormat="1" applyBorder="1" applyAlignment="1">
      <alignment horizontal="center"/>
    </xf>
    <xf numFmtId="14" fontId="19" fillId="4" borderId="10" xfId="8" applyNumberFormat="1" applyBorder="1" applyAlignment="1">
      <alignment horizontal="center"/>
    </xf>
    <xf numFmtId="0" fontId="0" fillId="0" borderId="0" xfId="0" applyAlignment="1"/>
    <xf numFmtId="0" fontId="2" fillId="0" borderId="0" xfId="0" applyFont="1" applyFill="1" applyBorder="1" applyAlignment="1">
      <alignment vertical="center"/>
    </xf>
    <xf numFmtId="0" fontId="0" fillId="0" borderId="0" xfId="0" applyBorder="1" applyAlignment="1">
      <alignment vertical="center" wrapText="1"/>
    </xf>
    <xf numFmtId="0" fontId="20" fillId="0" borderId="0" xfId="0" applyFont="1" applyFill="1" applyBorder="1"/>
    <xf numFmtId="0" fontId="2" fillId="0" borderId="2" xfId="0" applyFont="1" applyFill="1" applyBorder="1" applyAlignment="1">
      <alignment vertical="center"/>
    </xf>
    <xf numFmtId="0" fontId="7" fillId="0" borderId="0" xfId="0" applyFont="1" applyBorder="1" applyAlignment="1">
      <alignment horizontal="right"/>
    </xf>
    <xf numFmtId="0" fontId="8" fillId="0" borderId="0" xfId="0" applyFont="1" applyBorder="1" applyAlignment="1">
      <alignment horizontal="center" vertical="center" wrapText="1"/>
    </xf>
    <xf numFmtId="0" fontId="13" fillId="0" borderId="0" xfId="0" applyFont="1" applyBorder="1" applyAlignment="1">
      <alignment vertical="center"/>
    </xf>
    <xf numFmtId="0" fontId="18" fillId="0" borderId="0" xfId="0" applyFont="1" applyBorder="1" applyAlignment="1">
      <alignment horizontal="left" vertical="center" wrapText="1"/>
    </xf>
    <xf numFmtId="0" fontId="5" fillId="0" borderId="0" xfId="0" applyFont="1" applyBorder="1" applyAlignment="1">
      <alignment vertical="center"/>
    </xf>
    <xf numFmtId="0" fontId="6" fillId="5" borderId="0" xfId="0" applyFont="1" applyFill="1" applyBorder="1" applyAlignment="1">
      <alignment vertical="center"/>
    </xf>
    <xf numFmtId="0" fontId="0" fillId="5" borderId="0" xfId="0" applyFill="1" applyBorder="1" applyAlignment="1">
      <alignment vertical="center"/>
    </xf>
    <xf numFmtId="0" fontId="0" fillId="5" borderId="0" xfId="0" applyFill="1" applyBorder="1"/>
    <xf numFmtId="0" fontId="12" fillId="5" borderId="0" xfId="1" applyFont="1" applyFill="1" applyBorder="1" applyAlignment="1" applyProtection="1">
      <alignment horizontal="center" vertical="center"/>
      <protection locked="0"/>
    </xf>
    <xf numFmtId="14" fontId="17" fillId="0" borderId="0" xfId="0" applyNumberFormat="1" applyFont="1" applyBorder="1"/>
    <xf numFmtId="0" fontId="0" fillId="0" borderId="0" xfId="0" applyNumberFormat="1" applyBorder="1"/>
    <xf numFmtId="0" fontId="16" fillId="0" borderId="0" xfId="0" applyFont="1" applyBorder="1"/>
    <xf numFmtId="14" fontId="16" fillId="0" borderId="0" xfId="0" applyNumberFormat="1" applyFont="1" applyBorder="1"/>
    <xf numFmtId="0" fontId="18" fillId="0" borderId="0" xfId="0" applyFont="1" applyBorder="1" applyAlignment="1">
      <alignment vertical="center"/>
    </xf>
    <xf numFmtId="0" fontId="6" fillId="0" borderId="0" xfId="0" applyFont="1" applyBorder="1" applyAlignment="1">
      <alignment horizontal="right" vertical="center" wrapText="1"/>
    </xf>
    <xf numFmtId="0" fontId="24" fillId="0" borderId="0" xfId="0" applyFont="1" applyFill="1" applyBorder="1" applyAlignment="1">
      <alignment wrapText="1"/>
    </xf>
    <xf numFmtId="0" fontId="23" fillId="0" borderId="0" xfId="0" applyFont="1" applyFill="1" applyBorder="1" applyAlignment="1">
      <alignment vertical="center" wrapText="1"/>
    </xf>
    <xf numFmtId="44" fontId="23" fillId="0" borderId="0" xfId="7" applyFont="1" applyFill="1" applyBorder="1" applyAlignment="1">
      <alignment horizontal="center" wrapText="1"/>
    </xf>
    <xf numFmtId="0" fontId="24" fillId="0" borderId="3" xfId="0" applyFont="1" applyBorder="1" applyAlignment="1">
      <alignment wrapText="1"/>
    </xf>
    <xf numFmtId="44" fontId="23" fillId="0" borderId="3" xfId="7" applyFont="1" applyFill="1" applyBorder="1" applyAlignment="1">
      <alignment horizontal="center" wrapText="1"/>
    </xf>
    <xf numFmtId="44" fontId="24" fillId="0" borderId="0" xfId="7" applyFont="1" applyFill="1" applyBorder="1" applyAlignment="1">
      <alignment wrapText="1"/>
    </xf>
    <xf numFmtId="0" fontId="0" fillId="0" borderId="0" xfId="0" applyFont="1" applyBorder="1"/>
    <xf numFmtId="0" fontId="11" fillId="0" borderId="0" xfId="0" applyFont="1" applyBorder="1"/>
    <xf numFmtId="0" fontId="0" fillId="0" borderId="10" xfId="0" applyBorder="1" applyAlignment="1">
      <alignment horizontal="center"/>
    </xf>
    <xf numFmtId="0" fontId="0" fillId="0" borderId="0" xfId="0" applyAlignment="1">
      <alignment horizontal="center"/>
    </xf>
    <xf numFmtId="0" fontId="0" fillId="0" borderId="0" xfId="0" applyAlignment="1">
      <alignment horizontal="center" wrapText="1"/>
    </xf>
    <xf numFmtId="0" fontId="0" fillId="0" borderId="10" xfId="0" applyBorder="1" applyAlignment="1">
      <alignment horizontal="center" wrapText="1"/>
    </xf>
    <xf numFmtId="0" fontId="2" fillId="0" borderId="0" xfId="0" applyFont="1" applyAlignment="1">
      <alignment vertical="center"/>
    </xf>
    <xf numFmtId="0" fontId="2" fillId="0" borderId="11" xfId="0" applyFont="1" applyBorder="1" applyAlignment="1">
      <alignment vertical="center"/>
    </xf>
    <xf numFmtId="164" fontId="0" fillId="0" borderId="0" xfId="0" applyNumberFormat="1"/>
    <xf numFmtId="0" fontId="0" fillId="0" borderId="0" xfId="0" applyAlignment="1">
      <alignment horizontal="center"/>
    </xf>
    <xf numFmtId="0" fontId="6" fillId="0" borderId="0" xfId="0" applyFont="1" applyBorder="1" applyAlignment="1">
      <alignment horizontal="right" vertical="center"/>
    </xf>
    <xf numFmtId="0" fontId="0" fillId="0" borderId="0" xfId="0" quotePrefix="1" applyBorder="1"/>
    <xf numFmtId="168" fontId="0" fillId="0" borderId="0" xfId="0" applyNumberFormat="1" applyBorder="1" applyAlignment="1">
      <alignment horizontal="center"/>
    </xf>
    <xf numFmtId="164" fontId="0" fillId="0" borderId="0" xfId="0" applyNumberFormat="1" applyBorder="1"/>
    <xf numFmtId="0" fontId="0" fillId="0" borderId="0" xfId="0" applyBorder="1" applyAlignment="1">
      <alignment horizontal="center"/>
    </xf>
    <xf numFmtId="0" fontId="6" fillId="6" borderId="0" xfId="0" applyFont="1" applyFill="1" applyBorder="1" applyAlignment="1">
      <alignment horizontal="right" vertical="center" wrapText="1"/>
    </xf>
    <xf numFmtId="0" fontId="6" fillId="3" borderId="0" xfId="0" applyFont="1" applyFill="1" applyBorder="1" applyAlignment="1">
      <alignment horizontal="right" vertical="center" wrapText="1"/>
    </xf>
    <xf numFmtId="0" fontId="0" fillId="0" borderId="10" xfId="0" applyBorder="1" applyAlignment="1">
      <alignment horizontal="center"/>
    </xf>
    <xf numFmtId="168" fontId="0" fillId="0" borderId="10" xfId="0" quotePrefix="1" applyNumberFormat="1" applyBorder="1" applyAlignment="1">
      <alignment horizontal="center"/>
    </xf>
    <xf numFmtId="0" fontId="9" fillId="0" borderId="0" xfId="0" applyFont="1" applyAlignment="1">
      <alignment horizontal="left" wrapText="1"/>
    </xf>
    <xf numFmtId="0" fontId="9" fillId="0" borderId="0" xfId="0" applyFont="1" applyBorder="1" applyAlignment="1">
      <alignment horizontal="left" wrapText="1"/>
    </xf>
    <xf numFmtId="0" fontId="21" fillId="5" borderId="10" xfId="1" applyFont="1" applyFill="1" applyBorder="1" applyAlignment="1" applyProtection="1">
      <alignment horizontal="left" vertical="center" wrapText="1"/>
      <protection locked="0"/>
    </xf>
    <xf numFmtId="0" fontId="26" fillId="0" borderId="8" xfId="0" applyFont="1" applyBorder="1" applyAlignment="1">
      <alignment horizontal="left" wrapText="1"/>
    </xf>
    <xf numFmtId="0" fontId="12" fillId="5" borderId="0" xfId="1" applyFont="1" applyFill="1" applyBorder="1" applyAlignment="1" applyProtection="1">
      <alignment horizontal="center" vertical="center"/>
      <protection locked="0"/>
    </xf>
    <xf numFmtId="2" fontId="9" fillId="0" borderId="0" xfId="0" applyNumberFormat="1" applyFont="1" applyBorder="1" applyAlignment="1">
      <alignment horizontal="center"/>
    </xf>
    <xf numFmtId="0" fontId="8" fillId="0" borderId="0" xfId="0" applyFont="1" applyBorder="1" applyAlignment="1">
      <alignment horizontal="center" vertical="center" wrapText="1"/>
    </xf>
    <xf numFmtId="44" fontId="23" fillId="6" borderId="8" xfId="7" applyFont="1" applyFill="1" applyBorder="1" applyAlignment="1">
      <alignment horizontal="center" vertical="center" wrapText="1"/>
    </xf>
    <xf numFmtId="44" fontId="23" fillId="6" borderId="9" xfId="7" applyFont="1" applyFill="1" applyBorder="1" applyAlignment="1">
      <alignment horizontal="center" vertical="center" wrapText="1"/>
    </xf>
    <xf numFmtId="44" fontId="23" fillId="3" borderId="0" xfId="7" applyFont="1" applyFill="1" applyBorder="1" applyAlignment="1">
      <alignment horizontal="center" vertical="center" wrapText="1"/>
    </xf>
    <xf numFmtId="44" fontId="23" fillId="3" borderId="3" xfId="7" applyFont="1" applyFill="1" applyBorder="1" applyAlignment="1">
      <alignment horizontal="center" vertical="center" wrapText="1"/>
    </xf>
    <xf numFmtId="44" fontId="23" fillId="5" borderId="5" xfId="7" applyFont="1" applyFill="1" applyBorder="1" applyAlignment="1">
      <alignment horizontal="center" wrapText="1"/>
    </xf>
    <xf numFmtId="44" fontId="23" fillId="5" borderId="6" xfId="7" applyFont="1" applyFill="1" applyBorder="1" applyAlignment="1">
      <alignment horizontal="center" wrapText="1"/>
    </xf>
    <xf numFmtId="0" fontId="22" fillId="5" borderId="4" xfId="0" applyFont="1" applyFill="1" applyBorder="1" applyAlignment="1">
      <alignment horizontal="right" vertical="center"/>
    </xf>
    <xf numFmtId="0" fontId="22" fillId="5" borderId="5" xfId="0" applyFont="1" applyFill="1" applyBorder="1" applyAlignment="1">
      <alignment horizontal="right" vertical="center"/>
    </xf>
    <xf numFmtId="0" fontId="22" fillId="6" borderId="7" xfId="0" applyFont="1" applyFill="1" applyBorder="1" applyAlignment="1">
      <alignment horizontal="right" vertical="center" wrapText="1"/>
    </xf>
    <xf numFmtId="0" fontId="22" fillId="6" borderId="8" xfId="0" applyFont="1" applyFill="1" applyBorder="1" applyAlignment="1">
      <alignment horizontal="right" vertical="center" wrapText="1"/>
    </xf>
    <xf numFmtId="0" fontId="22" fillId="3" borderId="2" xfId="0" applyFont="1" applyFill="1" applyBorder="1" applyAlignment="1">
      <alignment horizontal="right" vertical="center" wrapText="1"/>
    </xf>
    <xf numFmtId="0" fontId="22" fillId="3" borderId="0" xfId="0" applyFont="1" applyFill="1" applyBorder="1" applyAlignment="1">
      <alignment horizontal="right" vertical="center" wrapText="1"/>
    </xf>
    <xf numFmtId="14" fontId="21" fillId="5" borderId="10" xfId="1" applyNumberFormat="1" applyFont="1" applyFill="1" applyBorder="1" applyAlignment="1" applyProtection="1">
      <alignment horizontal="left" vertical="center" wrapText="1"/>
      <protection locked="0"/>
    </xf>
    <xf numFmtId="0" fontId="21" fillId="5" borderId="10" xfId="1" applyNumberFormat="1" applyFont="1" applyFill="1" applyBorder="1" applyAlignment="1" applyProtection="1">
      <alignment horizontal="left" vertical="center" wrapText="1"/>
      <protection locked="0"/>
    </xf>
    <xf numFmtId="9" fontId="21" fillId="6" borderId="10" xfId="1" applyNumberFormat="1" applyFont="1" applyFill="1" applyBorder="1" applyAlignment="1" applyProtection="1">
      <alignment horizontal="left" vertical="center" wrapText="1"/>
      <protection locked="0"/>
    </xf>
    <xf numFmtId="0" fontId="0" fillId="0" borderId="0" xfId="0" applyAlignment="1">
      <alignment horizontal="center"/>
    </xf>
    <xf numFmtId="9" fontId="21" fillId="3" borderId="10" xfId="1" applyNumberFormat="1" applyFont="1" applyFill="1" applyBorder="1" applyAlignment="1" applyProtection="1">
      <alignment horizontal="left" vertical="center" wrapText="1"/>
    </xf>
    <xf numFmtId="0" fontId="25" fillId="0" borderId="0" xfId="0" applyFont="1" applyBorder="1" applyAlignment="1">
      <alignment horizontal="center" vertical="center" wrapText="1"/>
    </xf>
    <xf numFmtId="0" fontId="23" fillId="0" borderId="0" xfId="0" applyFont="1" applyBorder="1" applyAlignment="1">
      <alignment horizontal="center"/>
    </xf>
    <xf numFmtId="0" fontId="0" fillId="0" borderId="0" xfId="0" applyAlignment="1">
      <alignment horizontal="center" wrapText="1"/>
    </xf>
    <xf numFmtId="0" fontId="0" fillId="0" borderId="10"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0" xfId="0" applyBorder="1" applyAlignment="1">
      <alignment horizont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cellXfs>
  <cellStyles count="9">
    <cellStyle name="Comma 2" xfId="4" xr:uid="{00000000-0005-0000-0000-000000000000}"/>
    <cellStyle name="Currency" xfId="7" builtinId="4"/>
    <cellStyle name="Currency 2" xfId="6" xr:uid="{00000000-0005-0000-0000-000002000000}"/>
    <cellStyle name="Good" xfId="8" builtinId="26"/>
    <cellStyle name="Input" xfId="1" builtinId="20"/>
    <cellStyle name="Normal" xfId="0" builtinId="0"/>
    <cellStyle name="Normal 2" xfId="2" xr:uid="{00000000-0005-0000-0000-000006000000}"/>
    <cellStyle name="Normal 3" xfId="3" xr:uid="{00000000-0005-0000-0000-000007000000}"/>
    <cellStyle name="Percent 2"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2</xdr:col>
      <xdr:colOff>1990725</xdr:colOff>
      <xdr:row>2</xdr:row>
      <xdr:rowOff>161924</xdr:rowOff>
    </xdr:from>
    <xdr:to>
      <xdr:col>7</xdr:col>
      <xdr:colOff>116479</xdr:colOff>
      <xdr:row>6</xdr:row>
      <xdr:rowOff>3810</xdr:rowOff>
    </xdr:to>
    <xdr:pic>
      <xdr:nvPicPr>
        <xdr:cNvPr id="3" name="Picture 2">
          <a:extLst>
            <a:ext uri="{FF2B5EF4-FFF2-40B4-BE49-F238E27FC236}">
              <a16:creationId xmlns:a16="http://schemas.microsoft.com/office/drawing/2014/main" id="{822F9261-1E9D-48FE-97C7-8A26921C41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8375" y="781049"/>
          <a:ext cx="2640604" cy="11811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59999389629810485"/>
    <pageSetUpPr fitToPage="1"/>
  </sheetPr>
  <dimension ref="B1:Z60"/>
  <sheetViews>
    <sheetView showGridLines="0" tabSelected="1" view="pageBreakPreview" zoomScaleNormal="100" zoomScaleSheetLayoutView="100" workbookViewId="0">
      <selection activeCell="D8" sqref="D8:P8"/>
    </sheetView>
  </sheetViews>
  <sheetFormatPr defaultColWidth="9.140625" defaultRowHeight="0" customHeight="1" zeroHeight="1" x14ac:dyDescent="0.25"/>
  <cols>
    <col min="1" max="2" width="1.85546875" style="1" customWidth="1"/>
    <col min="3" max="3" width="35.7109375" style="1" customWidth="1"/>
    <col min="4" max="4" width="8.7109375" style="1" customWidth="1"/>
    <col min="5" max="5" width="1.85546875" style="1" customWidth="1"/>
    <col min="6" max="6" width="11.42578125" style="1" customWidth="1"/>
    <col min="7" max="7" width="10" style="1" customWidth="1"/>
    <col min="8" max="8" width="3" style="1" customWidth="1"/>
    <col min="9" max="9" width="4.42578125" style="1" customWidth="1"/>
    <col min="10" max="10" width="1.85546875" style="1" customWidth="1"/>
    <col min="11" max="11" width="5" style="1" customWidth="1"/>
    <col min="12" max="12" width="2.140625" style="1" customWidth="1"/>
    <col min="13" max="13" width="3.28515625" style="1" customWidth="1"/>
    <col min="14" max="14" width="2.140625" style="1" customWidth="1"/>
    <col min="15" max="15" width="4.7109375" style="1" customWidth="1"/>
    <col min="16" max="16" width="3.7109375" style="1" customWidth="1"/>
    <col min="17" max="17" width="1.7109375" style="1" customWidth="1"/>
    <col min="18" max="18" width="4.7109375" style="1" customWidth="1"/>
    <col min="19" max="19" width="2.85546875" style="1" customWidth="1"/>
    <col min="20" max="20" width="9" style="1" hidden="1" customWidth="1"/>
    <col min="21" max="21" width="32.28515625" style="1" hidden="1" customWidth="1"/>
    <col min="22" max="22" width="14.28515625" style="1" hidden="1" customWidth="1"/>
    <col min="23" max="24" width="5.7109375" style="1" hidden="1" customWidth="1"/>
    <col min="25" max="26" width="9.7109375" style="1" hidden="1" customWidth="1"/>
    <col min="27" max="27" width="9.7109375" style="1" customWidth="1"/>
    <col min="28" max="37" width="5.7109375" style="1" customWidth="1"/>
    <col min="38" max="41" width="9.140625" style="1" customWidth="1"/>
    <col min="42" max="16384" width="9.140625" style="1"/>
  </cols>
  <sheetData>
    <row r="1" spans="2:26" ht="49.5" customHeight="1" x14ac:dyDescent="0.25">
      <c r="B1" s="89" t="s">
        <v>43</v>
      </c>
      <c r="C1" s="89"/>
      <c r="D1" s="89"/>
      <c r="E1" s="89"/>
      <c r="F1" s="89"/>
      <c r="G1" s="89"/>
      <c r="H1" s="89"/>
      <c r="I1" s="89"/>
      <c r="J1" s="89"/>
      <c r="K1" s="89"/>
      <c r="L1" s="89"/>
      <c r="M1" s="89"/>
      <c r="N1" s="89"/>
      <c r="O1" s="89"/>
      <c r="P1" s="89"/>
      <c r="Q1" s="89"/>
      <c r="W1" s="34"/>
    </row>
    <row r="2" spans="2:26" ht="31.5" customHeight="1" x14ac:dyDescent="0.35">
      <c r="B2" s="90" t="s">
        <v>106</v>
      </c>
      <c r="C2" s="90"/>
      <c r="D2" s="90"/>
      <c r="E2" s="90"/>
      <c r="F2" s="90"/>
      <c r="G2" s="90"/>
      <c r="H2" s="90"/>
      <c r="I2" s="90"/>
      <c r="J2" s="90"/>
      <c r="K2" s="90"/>
      <c r="L2" s="90"/>
      <c r="M2" s="90"/>
      <c r="N2" s="90"/>
      <c r="O2" s="90"/>
      <c r="P2" s="90"/>
      <c r="Q2" s="90"/>
      <c r="W2" s="34"/>
    </row>
    <row r="3" spans="2:26" ht="26.25" customHeight="1" x14ac:dyDescent="0.25">
      <c r="C3" s="27"/>
      <c r="D3" s="3"/>
      <c r="E3" s="3"/>
      <c r="F3" s="27"/>
      <c r="G3" s="3"/>
      <c r="H3" s="3"/>
      <c r="I3" s="3"/>
      <c r="J3" s="3"/>
      <c r="K3" s="38"/>
      <c r="L3" s="38"/>
      <c r="M3" s="38"/>
      <c r="N3" s="38"/>
      <c r="O3" s="38"/>
      <c r="P3" s="38"/>
      <c r="Q3" s="38"/>
      <c r="R3" s="38"/>
      <c r="S3" s="38"/>
      <c r="T3" s="38"/>
      <c r="U3" s="38"/>
    </row>
    <row r="4" spans="2:26" ht="26.25" customHeight="1" x14ac:dyDescent="0.25">
      <c r="C4" s="27"/>
      <c r="D4" s="3"/>
      <c r="E4" s="3"/>
      <c r="F4" s="27"/>
      <c r="G4" s="3"/>
      <c r="H4" s="3"/>
      <c r="I4" s="3"/>
      <c r="J4" s="3"/>
      <c r="K4" s="28"/>
      <c r="L4" s="28"/>
      <c r="M4" s="28"/>
      <c r="N4" s="28"/>
      <c r="O4" s="28"/>
      <c r="P4" s="28"/>
      <c r="Q4" s="28"/>
      <c r="R4" s="28"/>
      <c r="S4" s="28"/>
      <c r="T4" s="28"/>
      <c r="U4" s="28"/>
    </row>
    <row r="5" spans="2:26" ht="26.25" customHeight="1" x14ac:dyDescent="0.25">
      <c r="C5" s="27"/>
      <c r="D5" s="3"/>
      <c r="E5" s="3"/>
      <c r="F5" s="27"/>
      <c r="G5" s="3"/>
      <c r="H5" s="3"/>
      <c r="I5" s="3"/>
      <c r="J5" s="3"/>
      <c r="K5" s="28"/>
      <c r="L5" s="28"/>
      <c r="M5" s="28"/>
      <c r="N5" s="28"/>
      <c r="O5" s="28"/>
      <c r="P5" s="28"/>
      <c r="Q5" s="28"/>
      <c r="R5" s="28"/>
      <c r="S5" s="28"/>
      <c r="T5" s="28"/>
      <c r="U5" s="28"/>
    </row>
    <row r="6" spans="2:26" ht="26.25" customHeight="1" x14ac:dyDescent="0.25">
      <c r="C6" s="27"/>
      <c r="D6" s="3"/>
      <c r="E6" s="3"/>
      <c r="F6" s="27"/>
      <c r="G6" s="3"/>
      <c r="H6" s="3"/>
      <c r="I6" s="3"/>
      <c r="J6" s="3"/>
      <c r="K6" s="28"/>
      <c r="L6" s="28"/>
      <c r="M6" s="28"/>
      <c r="N6" s="28"/>
      <c r="O6" s="28"/>
      <c r="P6" s="28"/>
      <c r="Q6" s="28"/>
      <c r="R6" s="28"/>
      <c r="S6" s="28"/>
      <c r="T6" s="28"/>
      <c r="U6" s="28"/>
    </row>
    <row r="7" spans="2:26" ht="18.75" x14ac:dyDescent="0.25">
      <c r="C7" s="9"/>
      <c r="D7" s="3"/>
      <c r="E7" s="3"/>
      <c r="F7" s="29"/>
      <c r="G7" s="3"/>
      <c r="H7" s="3"/>
      <c r="I7" s="3"/>
      <c r="J7" s="3"/>
      <c r="K7" s="3"/>
      <c r="L7" s="3"/>
      <c r="M7" s="3"/>
      <c r="N7" s="22"/>
      <c r="O7" s="22"/>
      <c r="P7" s="22"/>
      <c r="Q7" s="22"/>
      <c r="R7" s="22"/>
      <c r="S7" s="22"/>
      <c r="T7" s="22"/>
      <c r="U7" s="22"/>
    </row>
    <row r="8" spans="2:26" ht="18.75" x14ac:dyDescent="0.25">
      <c r="C8" s="56" t="s">
        <v>90</v>
      </c>
      <c r="D8" s="67"/>
      <c r="E8" s="67"/>
      <c r="F8" s="67"/>
      <c r="G8" s="67"/>
      <c r="H8" s="67"/>
      <c r="I8" s="67"/>
      <c r="J8" s="67"/>
      <c r="K8" s="67"/>
      <c r="L8" s="67"/>
      <c r="M8" s="67"/>
      <c r="N8" s="67"/>
      <c r="O8" s="67"/>
      <c r="P8" s="67"/>
      <c r="Q8" s="22"/>
      <c r="R8" s="22"/>
      <c r="S8" s="22"/>
      <c r="T8" s="22"/>
      <c r="U8" s="22"/>
    </row>
    <row r="9" spans="2:26" ht="39.950000000000003" customHeight="1" x14ac:dyDescent="0.25">
      <c r="C9" s="39" t="s">
        <v>0</v>
      </c>
      <c r="D9" s="67" t="s">
        <v>2</v>
      </c>
      <c r="E9" s="67"/>
      <c r="F9" s="67"/>
      <c r="G9" s="67"/>
      <c r="H9" s="67"/>
      <c r="I9" s="67"/>
      <c r="J9" s="67"/>
      <c r="K9" s="67"/>
      <c r="L9" s="67"/>
      <c r="M9" s="67"/>
      <c r="N9" s="67"/>
      <c r="O9" s="67"/>
      <c r="P9" s="67"/>
      <c r="U9" s="1">
        <f>IF(D12&gt;=Hidden!A12,1,0)</f>
        <v>1</v>
      </c>
    </row>
    <row r="10" spans="2:26" ht="39.950000000000003" customHeight="1" x14ac:dyDescent="0.25">
      <c r="C10" s="39" t="s">
        <v>1</v>
      </c>
      <c r="D10" s="67" t="s">
        <v>3</v>
      </c>
      <c r="E10" s="67"/>
      <c r="F10" s="67"/>
      <c r="G10" s="67"/>
      <c r="H10" s="67"/>
      <c r="I10" s="67"/>
      <c r="J10" s="67"/>
      <c r="K10" s="67"/>
      <c r="L10" s="67"/>
      <c r="M10" s="67"/>
      <c r="N10" s="67"/>
      <c r="O10" s="67"/>
      <c r="P10" s="67"/>
    </row>
    <row r="11" spans="2:26" ht="39.950000000000003" customHeight="1" x14ac:dyDescent="0.25">
      <c r="C11" s="39" t="s">
        <v>39</v>
      </c>
      <c r="D11" s="67" t="s">
        <v>4</v>
      </c>
      <c r="E11" s="67"/>
      <c r="F11" s="67"/>
      <c r="G11" s="67"/>
      <c r="H11" s="67"/>
      <c r="I11" s="67"/>
      <c r="J11" s="67"/>
      <c r="K11" s="67"/>
      <c r="L11" s="67"/>
      <c r="M11" s="67"/>
      <c r="N11" s="67"/>
      <c r="O11" s="67"/>
      <c r="P11" s="67"/>
    </row>
    <row r="12" spans="2:26" ht="39.950000000000003" customHeight="1" x14ac:dyDescent="0.25">
      <c r="C12" s="39" t="s">
        <v>41</v>
      </c>
      <c r="D12" s="84" t="s">
        <v>108</v>
      </c>
      <c r="E12" s="67"/>
      <c r="F12" s="67"/>
      <c r="G12" s="67"/>
      <c r="H12" s="67"/>
      <c r="I12" s="67"/>
      <c r="J12" s="67"/>
      <c r="K12" s="67"/>
      <c r="L12" s="67"/>
      <c r="M12" s="67"/>
      <c r="N12" s="67"/>
      <c r="O12" s="67"/>
      <c r="P12" s="67"/>
      <c r="T12" s="38" t="b">
        <f>IFERROR(OR(IFERROR(YEAR(D12)&gt;=1900,FALSE),D12="mm/dd/yyyy"),FALSE)</f>
        <v>1</v>
      </c>
      <c r="V12" s="1" t="s">
        <v>44</v>
      </c>
      <c r="W12" s="1">
        <v>0</v>
      </c>
      <c r="Y12" s="1" t="s">
        <v>45</v>
      </c>
      <c r="Z12" s="1">
        <f>VLOOKUP(D14,$V$12:$X$23,2,FALSE)</f>
        <v>0</v>
      </c>
    </row>
    <row r="13" spans="2:26" ht="39.950000000000003" customHeight="1" x14ac:dyDescent="0.25">
      <c r="C13" s="39" t="s">
        <v>100</v>
      </c>
      <c r="D13" s="84" t="s">
        <v>108</v>
      </c>
      <c r="E13" s="67"/>
      <c r="F13" s="67"/>
      <c r="G13" s="67"/>
      <c r="H13" s="67"/>
      <c r="I13" s="67"/>
      <c r="J13" s="67"/>
      <c r="K13" s="67"/>
      <c r="L13" s="67"/>
      <c r="M13" s="67"/>
      <c r="N13" s="67"/>
      <c r="O13" s="67"/>
      <c r="P13" s="67"/>
      <c r="T13" s="38" t="b">
        <f>IFERROR(OR(IFERROR(YEAR(D13)&gt;=1900,FALSE),D13="mm/dd/yyyy"),FALSE)</f>
        <v>1</v>
      </c>
      <c r="V13" s="1" t="s">
        <v>16</v>
      </c>
      <c r="W13" s="1">
        <v>1</v>
      </c>
      <c r="Y13" s="1" t="s">
        <v>46</v>
      </c>
      <c r="Z13" s="1">
        <f>VLOOKUP(D15,$V$12:$X$23,2,FALSE)</f>
        <v>1</v>
      </c>
    </row>
    <row r="14" spans="2:26" ht="18.75" x14ac:dyDescent="0.25">
      <c r="C14" s="39" t="s">
        <v>48</v>
      </c>
      <c r="D14" s="85" t="s">
        <v>44</v>
      </c>
      <c r="E14" s="85"/>
      <c r="F14" s="85"/>
      <c r="G14" s="85"/>
      <c r="H14" s="85"/>
      <c r="I14" s="85"/>
      <c r="J14" s="85"/>
      <c r="K14" s="85"/>
      <c r="L14" s="85"/>
      <c r="M14" s="85"/>
      <c r="N14" s="85"/>
      <c r="O14" s="85"/>
      <c r="P14" s="85"/>
      <c r="V14" s="1" t="s">
        <v>6</v>
      </c>
      <c r="W14" s="1">
        <v>2</v>
      </c>
    </row>
    <row r="15" spans="2:26" ht="18.75" x14ac:dyDescent="0.25">
      <c r="C15" s="39" t="s">
        <v>47</v>
      </c>
      <c r="D15" s="85" t="s">
        <v>16</v>
      </c>
      <c r="E15" s="85"/>
      <c r="F15" s="85"/>
      <c r="G15" s="85"/>
      <c r="H15" s="85"/>
      <c r="I15" s="85"/>
      <c r="J15" s="85"/>
      <c r="K15" s="85"/>
      <c r="L15" s="85"/>
      <c r="M15" s="85"/>
      <c r="N15" s="85"/>
      <c r="O15" s="85"/>
      <c r="P15" s="85"/>
      <c r="V15" s="1" t="s">
        <v>7</v>
      </c>
      <c r="W15" s="1">
        <v>3</v>
      </c>
    </row>
    <row r="16" spans="2:26" ht="39.75" x14ac:dyDescent="0.25">
      <c r="C16" s="61" t="s">
        <v>109</v>
      </c>
      <c r="D16" s="86" t="s">
        <v>111</v>
      </c>
      <c r="E16" s="86"/>
      <c r="F16" s="86"/>
      <c r="G16" s="86"/>
      <c r="H16" s="86"/>
      <c r="I16" s="86"/>
      <c r="J16" s="86"/>
      <c r="K16" s="86"/>
      <c r="L16" s="86"/>
      <c r="M16" s="86"/>
      <c r="N16" s="86"/>
      <c r="O16" s="86"/>
      <c r="P16" s="86"/>
    </row>
    <row r="17" spans="3:26" ht="31.5" customHeight="1" x14ac:dyDescent="0.25">
      <c r="C17" s="62" t="s">
        <v>99</v>
      </c>
      <c r="D17" s="88">
        <v>1</v>
      </c>
      <c r="E17" s="88"/>
      <c r="F17" s="88"/>
      <c r="G17" s="88"/>
      <c r="H17" s="88"/>
      <c r="I17" s="88"/>
      <c r="J17" s="88"/>
      <c r="K17" s="88"/>
      <c r="L17" s="88"/>
      <c r="M17" s="88"/>
      <c r="N17" s="88"/>
      <c r="O17" s="88"/>
      <c r="P17" s="88"/>
      <c r="Q17" s="3"/>
      <c r="T17" s="25"/>
      <c r="U17" s="2"/>
      <c r="V17" s="1" t="s">
        <v>8</v>
      </c>
      <c r="W17" s="1">
        <v>4</v>
      </c>
    </row>
    <row r="18" spans="3:26" ht="24.75" customHeight="1" thickBot="1" x14ac:dyDescent="0.35">
      <c r="C18" s="3"/>
      <c r="D18" s="3"/>
      <c r="E18" s="3"/>
      <c r="F18" s="3"/>
      <c r="G18" s="3"/>
      <c r="H18" s="3"/>
      <c r="I18" s="3"/>
      <c r="J18" s="3"/>
      <c r="L18" s="6"/>
      <c r="M18" s="5"/>
      <c r="N18" s="11"/>
      <c r="O18" s="11"/>
      <c r="P18" s="11"/>
      <c r="Q18" s="11"/>
      <c r="R18" s="11"/>
      <c r="S18" s="7"/>
      <c r="T18" s="12"/>
      <c r="U18" s="12"/>
      <c r="V18" s="1" t="s">
        <v>9</v>
      </c>
      <c r="W18" s="1">
        <v>5</v>
      </c>
    </row>
    <row r="19" spans="3:26" ht="19.5" hidden="1" customHeight="1" x14ac:dyDescent="0.25">
      <c r="C19" s="30" t="s">
        <v>15</v>
      </c>
      <c r="D19" s="31"/>
      <c r="E19" s="31"/>
      <c r="F19" s="31"/>
      <c r="G19" s="31"/>
      <c r="H19" s="31"/>
      <c r="I19" s="31"/>
      <c r="J19" s="31"/>
      <c r="K19" s="31"/>
      <c r="L19" s="32"/>
      <c r="M19" s="32"/>
      <c r="N19" s="32"/>
      <c r="O19" s="32"/>
      <c r="P19" s="32"/>
      <c r="Q19" s="32"/>
      <c r="V19" s="35" t="s">
        <v>10</v>
      </c>
      <c r="W19" s="1">
        <v>6</v>
      </c>
    </row>
    <row r="20" spans="3:26" ht="51" hidden="1" customHeight="1" x14ac:dyDescent="0.25">
      <c r="C20" s="26" t="s">
        <v>5</v>
      </c>
      <c r="D20" s="26"/>
      <c r="E20" s="26"/>
      <c r="F20" s="26"/>
      <c r="G20" s="71"/>
      <c r="H20" s="71"/>
      <c r="J20" s="8"/>
      <c r="K20" s="8"/>
      <c r="M20" s="8"/>
      <c r="N20" s="26" t="s">
        <v>20</v>
      </c>
      <c r="Q20" s="26" t="s">
        <v>21</v>
      </c>
      <c r="V20" s="35" t="s">
        <v>11</v>
      </c>
      <c r="W20" s="1">
        <v>7</v>
      </c>
    </row>
    <row r="21" spans="3:26" ht="15" hidden="1" customHeight="1" x14ac:dyDescent="0.25">
      <c r="C21" s="15" t="s">
        <v>16</v>
      </c>
      <c r="D21" s="15"/>
      <c r="E21" s="33"/>
      <c r="F21" s="4"/>
      <c r="G21" s="69"/>
      <c r="H21" s="69"/>
      <c r="J21" s="70"/>
      <c r="K21" s="70"/>
      <c r="M21" s="13"/>
      <c r="N21" s="14" t="e">
        <f>INDEX(Hidden!$A$23:$O$33,MATCH(C21,Hidden!$A$37:$A$47,0),MATCH(Hidden!$G$20,Hidden!$A$37:$O$37,0))</f>
        <v>#N/A</v>
      </c>
      <c r="Q21" s="14" t="e">
        <f>INDEX(Hidden!$A$37:$O$47,MATCH(C21,Hidden!$A$37:$A$47,0),MATCH(Hidden!$H$20,Hidden!$A$37:$O$37,0))</f>
        <v>#N/A</v>
      </c>
      <c r="V21" s="1" t="s">
        <v>12</v>
      </c>
      <c r="W21" s="1">
        <v>8</v>
      </c>
    </row>
    <row r="22" spans="3:26" ht="15" hidden="1" customHeight="1" x14ac:dyDescent="0.25">
      <c r="C22" s="15" t="s">
        <v>6</v>
      </c>
      <c r="D22" s="15"/>
      <c r="E22" s="33"/>
      <c r="F22" s="4"/>
      <c r="G22" s="69"/>
      <c r="H22" s="69"/>
      <c r="J22" s="70"/>
      <c r="K22" s="70"/>
      <c r="M22" s="13"/>
      <c r="N22" s="14" t="e">
        <f>INDEX(Hidden!$A$23:$O$33,MATCH(C22,Hidden!$A$37:$A$47,0),MATCH(Hidden!$G$20,Hidden!$A$37:$O$37,0))</f>
        <v>#N/A</v>
      </c>
      <c r="Q22" s="14" t="e">
        <f>INDEX(Hidden!$A$37:$O$47,MATCH(C22,Hidden!$A$37:$A$47,0),MATCH(Hidden!$H$20,Hidden!$A$37:$O$37,0))</f>
        <v>#N/A</v>
      </c>
      <c r="V22" s="1" t="s">
        <v>13</v>
      </c>
      <c r="W22" s="1">
        <v>9</v>
      </c>
    </row>
    <row r="23" spans="3:26" ht="15" hidden="1" customHeight="1" x14ac:dyDescent="0.25">
      <c r="C23" s="15" t="s">
        <v>7</v>
      </c>
      <c r="D23" s="15"/>
      <c r="E23" s="33"/>
      <c r="F23" s="4"/>
      <c r="G23" s="69"/>
      <c r="H23" s="69"/>
      <c r="J23" s="70"/>
      <c r="K23" s="70"/>
      <c r="M23" s="13"/>
      <c r="N23" s="14" t="e">
        <f>INDEX(Hidden!$A$23:$O$33,MATCH(C23,Hidden!$A$37:$A$47,0),MATCH(Hidden!$G$20,Hidden!$A$37:$O$37,0))</f>
        <v>#N/A</v>
      </c>
      <c r="Q23" s="14" t="e">
        <f>INDEX(Hidden!$A$37:$O$47,MATCH(C23,Hidden!$A$37:$A$47,0),MATCH(Hidden!$H$20,Hidden!$A$37:$O$37,0))</f>
        <v>#N/A</v>
      </c>
      <c r="V23" s="1" t="s">
        <v>14</v>
      </c>
      <c r="W23" s="1">
        <v>10</v>
      </c>
    </row>
    <row r="24" spans="3:26" ht="15" hidden="1" customHeight="1" x14ac:dyDescent="0.25">
      <c r="C24" s="15" t="s">
        <v>8</v>
      </c>
      <c r="D24" s="15"/>
      <c r="E24" s="33"/>
      <c r="F24" s="4"/>
      <c r="G24" s="69"/>
      <c r="H24" s="69"/>
      <c r="J24" s="70"/>
      <c r="K24" s="70"/>
      <c r="M24" s="13"/>
      <c r="N24" s="14" t="e">
        <f>INDEX(Hidden!$A$23:$O$33,MATCH(C24,Hidden!$A$37:$A$47,0),MATCH(Hidden!$G$20,Hidden!$A$37:$O$37,0))</f>
        <v>#N/A</v>
      </c>
      <c r="Q24" s="14" t="e">
        <f>INDEX(Hidden!$A$37:$O$47,MATCH(C24,Hidden!$A$37:$A$47,0),MATCH(Hidden!$H$20,Hidden!$A$37:$O$37,0))</f>
        <v>#N/A</v>
      </c>
    </row>
    <row r="25" spans="3:26" ht="15" hidden="1" customHeight="1" x14ac:dyDescent="0.25">
      <c r="C25" s="15" t="s">
        <v>9</v>
      </c>
      <c r="D25" s="15"/>
      <c r="E25" s="33"/>
      <c r="F25" s="4"/>
      <c r="G25" s="69"/>
      <c r="H25" s="69"/>
      <c r="J25" s="70"/>
      <c r="K25" s="70"/>
      <c r="M25" s="13"/>
      <c r="N25" s="14" t="e">
        <f>INDEX(Hidden!$A$23:$O$33,MATCH(C25,Hidden!$A$37:$A$47,0),MATCH(Hidden!$G$20,Hidden!$A$37:$O$37,0))</f>
        <v>#N/A</v>
      </c>
      <c r="Q25" s="14" t="e">
        <f>INDEX(Hidden!$A$37:$O$47,MATCH(C25,Hidden!$A$37:$A$47,0),MATCH(Hidden!$H$20,Hidden!$A$37:$O$37,0))</f>
        <v>#N/A</v>
      </c>
    </row>
    <row r="26" spans="3:26" ht="15" hidden="1" customHeight="1" x14ac:dyDescent="0.25">
      <c r="C26" s="15" t="s">
        <v>10</v>
      </c>
      <c r="D26" s="15"/>
      <c r="E26" s="33"/>
      <c r="F26" s="4"/>
      <c r="G26" s="69"/>
      <c r="H26" s="69"/>
      <c r="J26" s="70"/>
      <c r="K26" s="70"/>
      <c r="M26" s="13"/>
      <c r="N26" s="14" t="e">
        <f>INDEX(Hidden!$A$23:$O$33,MATCH(C26,Hidden!$A$37:$A$47,0),MATCH(Hidden!$G$20,Hidden!$A$37:$O$37,0))</f>
        <v>#N/A</v>
      </c>
      <c r="Q26" s="14" t="e">
        <f>INDEX(Hidden!$A$37:$O$47,MATCH(C26,Hidden!$A$37:$A$47,0),MATCH(Hidden!$H$20,Hidden!$A$37:$O$37,0))</f>
        <v>#N/A</v>
      </c>
    </row>
    <row r="27" spans="3:26" ht="15" hidden="1" customHeight="1" x14ac:dyDescent="0.25">
      <c r="C27" s="15" t="s">
        <v>11</v>
      </c>
      <c r="D27" s="15"/>
      <c r="E27" s="33"/>
      <c r="F27" s="4"/>
      <c r="G27" s="69"/>
      <c r="H27" s="69"/>
      <c r="J27" s="70"/>
      <c r="K27" s="70"/>
      <c r="M27" s="13"/>
      <c r="N27" s="14" t="e">
        <f>INDEX(Hidden!$A$23:$O$33,MATCH(C27,Hidden!$A$37:$A$47,0),MATCH(Hidden!$G$20,Hidden!$A$37:$O$37,0))</f>
        <v>#N/A</v>
      </c>
      <c r="Q27" s="14" t="e">
        <f>INDEX(Hidden!$A$37:$O$47,MATCH(C27,Hidden!$A$37:$A$47,0),MATCH(Hidden!$H$20,Hidden!$A$37:$O$37,0))</f>
        <v>#N/A</v>
      </c>
    </row>
    <row r="28" spans="3:26" ht="15" hidden="1" customHeight="1" x14ac:dyDescent="0.25">
      <c r="C28" s="15" t="s">
        <v>12</v>
      </c>
      <c r="D28" s="15"/>
      <c r="E28" s="33"/>
      <c r="F28" s="4"/>
      <c r="G28" s="69"/>
      <c r="H28" s="69"/>
      <c r="J28" s="70"/>
      <c r="K28" s="70"/>
      <c r="M28" s="13"/>
      <c r="N28" s="14" t="e">
        <f>INDEX(Hidden!$A$23:$O$33,MATCH(C28,Hidden!$A$37:$A$47,0),MATCH(Hidden!$G$20,Hidden!$A$37:$O$37,0))</f>
        <v>#N/A</v>
      </c>
      <c r="Q28" s="14" t="e">
        <f>INDEX(Hidden!$A$37:$O$47,MATCH(C28,Hidden!$A$37:$A$47,0),MATCH(Hidden!$H$20,Hidden!$A$37:$O$37,0))</f>
        <v>#N/A</v>
      </c>
    </row>
    <row r="29" spans="3:26" ht="15" hidden="1" customHeight="1" x14ac:dyDescent="0.25">
      <c r="C29" s="15" t="s">
        <v>13</v>
      </c>
      <c r="D29" s="15"/>
      <c r="E29" s="33"/>
      <c r="F29" s="4"/>
      <c r="G29" s="69"/>
      <c r="H29" s="69"/>
      <c r="J29" s="70"/>
      <c r="K29" s="70"/>
      <c r="M29" s="13"/>
      <c r="N29" s="14" t="e">
        <f>INDEX(Hidden!$A$23:$O$33,MATCH(C29,Hidden!$A$37:$A$47,0),MATCH(Hidden!$G$20,Hidden!$A$37:$O$37,0))</f>
        <v>#N/A</v>
      </c>
      <c r="Q29" s="14" t="e">
        <f>INDEX(Hidden!$A$37:$O$47,MATCH(C29,Hidden!$A$37:$A$47,0),MATCH(Hidden!$H$20,Hidden!$A$37:$O$37,0))</f>
        <v>#N/A</v>
      </c>
    </row>
    <row r="30" spans="3:26" ht="15" hidden="1" customHeight="1" x14ac:dyDescent="0.25">
      <c r="C30" s="15" t="s">
        <v>14</v>
      </c>
      <c r="D30" s="15"/>
      <c r="E30" s="33"/>
      <c r="F30" s="4"/>
      <c r="G30" s="69"/>
      <c r="H30" s="69"/>
      <c r="J30" s="70"/>
      <c r="K30" s="70"/>
      <c r="M30" s="13"/>
      <c r="N30" s="14" t="e">
        <f>INDEX(Hidden!$A$23:$O$33,MATCH(C30,Hidden!$A$37:$A$47,0),MATCH(Hidden!$G$20,Hidden!$A$37:$O$37,0))</f>
        <v>#N/A</v>
      </c>
      <c r="Q30" s="14" t="e">
        <f>INDEX(Hidden!$A$37:$O$47,MATCH(C30,Hidden!$A$37:$A$47,0),MATCH(Hidden!$H$20,Hidden!$A$37:$O$37,0))</f>
        <v>#N/A</v>
      </c>
      <c r="T30" s="36"/>
      <c r="U30" s="37"/>
      <c r="V30" s="37"/>
    </row>
    <row r="31" spans="3:26" ht="15" hidden="1" customHeight="1" thickBot="1" x14ac:dyDescent="0.3"/>
    <row r="32" spans="3:26" ht="50.1" customHeight="1" thickTop="1" x14ac:dyDescent="0.25">
      <c r="C32" s="80" t="s">
        <v>37</v>
      </c>
      <c r="D32" s="81"/>
      <c r="E32" s="81"/>
      <c r="F32" s="81"/>
      <c r="G32" s="81"/>
      <c r="H32" s="72" t="str">
        <f>IFERROR(IF(D12&lt;Hidden!A3,"Prior To Impact Fee Program",IF(Y34=0,"No Water Impact Fee",IFERROR(IF(OR($D$12="",$D$12="mm/dd/yyyy",$D$13="",$D$13="mm/dd/yyyy"),"INPUT PLAT/PERMIT DATE",(INDEX($C$20:$Q$30,MATCH($D$15,$C$20:$C$30,0),MATCH(T32,$C$20:$Q$20,0))-U32)*D16),IF(D16="Insert Percentage","Insert Water Percentage","INVALID METER SIZE")))),"Input Wholesale Customer")</f>
        <v>Input Wholesale Customer</v>
      </c>
      <c r="I32" s="72"/>
      <c r="J32" s="72"/>
      <c r="K32" s="72"/>
      <c r="L32" s="72"/>
      <c r="M32" s="72"/>
      <c r="N32" s="72"/>
      <c r="O32" s="72"/>
      <c r="P32" s="73"/>
      <c r="T32" s="1" t="s">
        <v>20</v>
      </c>
      <c r="U32" s="1">
        <f>IF($D$14="Not Applicable",0,IF($Z$12&gt;$Z$13,"Invalid Meter Size",INDEX($C$20:$Q$30,MATCH($D$14,$C$20:$C$30,0),MATCH(T32,$C$20:$Q$20,0))))</f>
        <v>0</v>
      </c>
      <c r="Y32" s="87" t="s">
        <v>35</v>
      </c>
      <c r="Z32" s="87"/>
    </row>
    <row r="33" spans="3:26" ht="15" customHeight="1" x14ac:dyDescent="0.35">
      <c r="C33" s="24"/>
      <c r="D33" s="21"/>
      <c r="E33" s="21"/>
      <c r="F33" s="23"/>
      <c r="G33" s="23"/>
      <c r="H33" s="40"/>
      <c r="I33" s="40"/>
      <c r="J33" s="40"/>
      <c r="K33" s="40"/>
      <c r="L33" s="45"/>
      <c r="M33" s="41"/>
      <c r="N33" s="41"/>
      <c r="O33" s="42"/>
      <c r="P33" s="43"/>
      <c r="Y33" s="50" t="s">
        <v>20</v>
      </c>
      <c r="Z33" s="50" t="s">
        <v>21</v>
      </c>
    </row>
    <row r="34" spans="3:26" ht="50.1" customHeight="1" x14ac:dyDescent="0.25">
      <c r="C34" s="82" t="s">
        <v>36</v>
      </c>
      <c r="D34" s="83"/>
      <c r="E34" s="83"/>
      <c r="F34" s="83"/>
      <c r="G34" s="83"/>
      <c r="H34" s="74" t="str">
        <f>IFERROR(IF(D12&lt;Hidden!A3,"Prior To Impact Fee Program",IF(Z34=0,"No Wastewater Impact Fee",IFERROR(IF(OR($D$12="",$D$12="mm/dd/yyyy",$D$13="",$D$13="mm/dd/yyyy"),"INPUT PLAT/PERMIT DATE",(INDEX($C$20:$Q$30,MATCH($D$15,$C$20:$C$30,0),MATCH(T34,$C$20:$Q$20,0))-U34)*D17),"INVALID METER SIZE"))),"Input Wholesale Customer")</f>
        <v>Input Wholesale Customer</v>
      </c>
      <c r="I34" s="74"/>
      <c r="J34" s="74"/>
      <c r="K34" s="74"/>
      <c r="L34" s="74"/>
      <c r="M34" s="74"/>
      <c r="N34" s="74"/>
      <c r="O34" s="74"/>
      <c r="P34" s="75"/>
      <c r="T34" s="1" t="s">
        <v>21</v>
      </c>
      <c r="U34" s="1">
        <f>IF($D$14="Not Applicable",0,IF($Z$12&gt;$Z$13,"Invalid Meter Size",INDEX($C$20:$Q$30,MATCH($D$14,$C$20:$C$30,0),MATCH(T34,$C$20:$Q$20,0))))</f>
        <v>0</v>
      </c>
      <c r="Y34" s="1" t="e">
        <f>Hidden!G20</f>
        <v>#N/A</v>
      </c>
      <c r="Z34" s="1" t="e">
        <f>Hidden!H20</f>
        <v>#N/A</v>
      </c>
    </row>
    <row r="35" spans="3:26" ht="15" customHeight="1" x14ac:dyDescent="0.35">
      <c r="C35" s="24"/>
      <c r="D35" s="21"/>
      <c r="E35" s="21"/>
      <c r="F35" s="23"/>
      <c r="G35" s="23"/>
      <c r="H35" s="40"/>
      <c r="I35" s="40"/>
      <c r="J35" s="40"/>
      <c r="K35" s="40"/>
      <c r="L35" s="40"/>
      <c r="M35" s="41"/>
      <c r="N35" s="41"/>
      <c r="O35" s="41"/>
      <c r="P35" s="44"/>
    </row>
    <row r="36" spans="3:26" ht="19.5" customHeight="1" thickBot="1" x14ac:dyDescent="0.4">
      <c r="C36" s="78" t="s">
        <v>40</v>
      </c>
      <c r="D36" s="79"/>
      <c r="E36" s="79"/>
      <c r="F36" s="79"/>
      <c r="G36" s="79"/>
      <c r="H36" s="76" t="str">
        <f>IFERROR(IF(AND(Y34=0,Z34=0),"--",IF(H32="Prior To Impact Fee Program","--",IF(Y34=0,H34,IF(Z34=0,H32,IFERROR(H32+H34,"--"))))),"--")</f>
        <v>--</v>
      </c>
      <c r="I36" s="76"/>
      <c r="J36" s="76"/>
      <c r="K36" s="76"/>
      <c r="L36" s="76"/>
      <c r="M36" s="76"/>
      <c r="N36" s="76"/>
      <c r="O36" s="76"/>
      <c r="P36" s="77"/>
    </row>
    <row r="37" spans="3:26" ht="15.75" thickTop="1" x14ac:dyDescent="0.25">
      <c r="C37" s="68" t="s">
        <v>42</v>
      </c>
      <c r="D37" s="68"/>
      <c r="E37" s="68"/>
      <c r="F37" s="68"/>
      <c r="G37" s="68"/>
      <c r="H37" s="68"/>
      <c r="I37" s="68"/>
      <c r="J37" s="68"/>
      <c r="K37" s="68"/>
      <c r="L37" s="68"/>
      <c r="M37" s="68"/>
      <c r="N37" s="68"/>
      <c r="O37" s="68"/>
      <c r="P37" s="68"/>
      <c r="Q37" s="10"/>
      <c r="R37" s="10"/>
      <c r="S37" s="10"/>
      <c r="T37" s="10"/>
      <c r="Y37" s="1">
        <f>IFERROR(Z34,0)</f>
        <v>0</v>
      </c>
    </row>
    <row r="38" spans="3:26" ht="15" customHeight="1" x14ac:dyDescent="0.25">
      <c r="C38" s="66" t="s">
        <v>96</v>
      </c>
      <c r="D38" s="66"/>
      <c r="E38" s="66"/>
      <c r="F38" s="66"/>
      <c r="G38" s="66"/>
      <c r="H38" s="66"/>
      <c r="I38" s="66"/>
      <c r="J38" s="66"/>
      <c r="K38" s="66"/>
      <c r="L38" s="66"/>
      <c r="M38" s="66"/>
      <c r="N38" s="66"/>
      <c r="O38" s="66"/>
      <c r="P38" s="66"/>
      <c r="Q38" s="10"/>
      <c r="R38" s="10"/>
      <c r="S38" s="10"/>
      <c r="T38" s="10"/>
    </row>
    <row r="39" spans="3:26" ht="15" customHeight="1" x14ac:dyDescent="0.25">
      <c r="C39" s="65" t="s">
        <v>104</v>
      </c>
      <c r="D39" s="65"/>
      <c r="E39" s="65"/>
      <c r="F39" s="65"/>
      <c r="G39" s="65"/>
      <c r="H39" s="65"/>
      <c r="I39" s="65"/>
      <c r="J39" s="65"/>
      <c r="K39" s="65"/>
      <c r="L39" s="65"/>
      <c r="M39" s="65"/>
      <c r="N39" s="65"/>
      <c r="O39" s="65"/>
      <c r="P39" s="65"/>
      <c r="Q39" s="10"/>
      <c r="R39" s="10"/>
      <c r="S39" s="10"/>
      <c r="T39" s="10"/>
    </row>
    <row r="40" spans="3:26" ht="26.25" customHeight="1" x14ac:dyDescent="0.25">
      <c r="C40" s="66" t="s">
        <v>97</v>
      </c>
      <c r="D40" s="66"/>
      <c r="E40" s="66"/>
      <c r="F40" s="66"/>
      <c r="G40" s="66"/>
      <c r="H40" s="66"/>
      <c r="I40" s="66"/>
      <c r="J40" s="66"/>
      <c r="K40" s="66"/>
      <c r="L40" s="66"/>
      <c r="M40" s="66"/>
      <c r="N40" s="66"/>
      <c r="O40" s="66"/>
      <c r="P40" s="66"/>
    </row>
    <row r="41" spans="3:26" ht="29.25" customHeight="1" x14ac:dyDescent="0.25">
      <c r="C41" s="65" t="s">
        <v>107</v>
      </c>
      <c r="D41" s="65"/>
      <c r="E41" s="65"/>
      <c r="F41" s="65"/>
      <c r="G41" s="65"/>
      <c r="H41" s="65"/>
      <c r="I41" s="65"/>
      <c r="J41" s="65"/>
      <c r="K41" s="65"/>
      <c r="L41" s="65"/>
      <c r="M41" s="65"/>
      <c r="N41" s="65"/>
      <c r="O41" s="65"/>
      <c r="P41" s="65"/>
    </row>
    <row r="42" spans="3:26" ht="40.5" customHeight="1" x14ac:dyDescent="0.25">
      <c r="C42" s="65" t="s">
        <v>110</v>
      </c>
      <c r="D42" s="65"/>
      <c r="E42" s="65"/>
      <c r="F42" s="65"/>
      <c r="G42" s="65"/>
      <c r="H42" s="65"/>
      <c r="I42" s="65"/>
      <c r="J42" s="65"/>
      <c r="K42" s="65"/>
      <c r="L42" s="65"/>
      <c r="M42" s="65"/>
      <c r="N42" s="65"/>
      <c r="O42" s="65"/>
      <c r="P42" s="65"/>
    </row>
    <row r="43" spans="3:26" ht="15" customHeight="1" x14ac:dyDescent="0.25">
      <c r="C43" s="66" t="s">
        <v>105</v>
      </c>
      <c r="D43" s="66"/>
      <c r="E43" s="66"/>
      <c r="F43" s="66"/>
      <c r="G43" s="66"/>
      <c r="H43" s="66"/>
      <c r="I43" s="66"/>
      <c r="J43" s="66"/>
      <c r="K43" s="66"/>
      <c r="L43" s="66"/>
      <c r="M43" s="66"/>
      <c r="N43" s="66"/>
      <c r="O43" s="66"/>
      <c r="P43" s="66"/>
    </row>
    <row r="44" spans="3:26" ht="15" customHeight="1" x14ac:dyDescent="0.25">
      <c r="C44" s="47"/>
      <c r="D44" s="46"/>
      <c r="E44" s="46"/>
      <c r="F44" s="46"/>
      <c r="G44" s="46"/>
      <c r="H44" s="46"/>
      <c r="I44" s="46"/>
      <c r="J44" s="46"/>
      <c r="K44" s="46"/>
      <c r="L44" s="46"/>
      <c r="M44" s="46"/>
      <c r="N44" s="46"/>
      <c r="O44" s="46"/>
      <c r="P44" s="46"/>
    </row>
    <row r="45" spans="3:26" ht="15" customHeight="1" x14ac:dyDescent="0.25"/>
    <row r="46" spans="3:26" ht="15" customHeight="1" x14ac:dyDescent="0.25"/>
    <row r="47" spans="3:26" ht="15" customHeight="1" x14ac:dyDescent="0.25"/>
    <row r="48" spans="3:26"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sheetData>
  <sheetProtection algorithmName="SHA-512" hashValue="MQK2LIOYGXRlpqNfhzyhFs8qdVNdLNSc1oxdRPHs1QdWaU8tt9So4smFDZQKQhGQuikqWIFWvUyk0Hga1E6INg==" saltValue="s5zbTohE2I2+7xN5KP06sg==" spinCount="100000" sheet="1" objects="1" scenarios="1" selectLockedCells="1"/>
  <dataConsolidate/>
  <mergeCells count="47">
    <mergeCell ref="Y32:Z32"/>
    <mergeCell ref="D17:P17"/>
    <mergeCell ref="B1:Q1"/>
    <mergeCell ref="B2:Q2"/>
    <mergeCell ref="D13:P13"/>
    <mergeCell ref="D15:P15"/>
    <mergeCell ref="G28:H28"/>
    <mergeCell ref="J28:K28"/>
    <mergeCell ref="G22:H22"/>
    <mergeCell ref="J22:K22"/>
    <mergeCell ref="G23:H23"/>
    <mergeCell ref="J23:K23"/>
    <mergeCell ref="G24:H24"/>
    <mergeCell ref="J24:K24"/>
    <mergeCell ref="G25:H25"/>
    <mergeCell ref="J25:K25"/>
    <mergeCell ref="G21:H21"/>
    <mergeCell ref="G26:H26"/>
    <mergeCell ref="D9:P9"/>
    <mergeCell ref="D11:P11"/>
    <mergeCell ref="C41:P41"/>
    <mergeCell ref="H32:P32"/>
    <mergeCell ref="H34:P34"/>
    <mergeCell ref="H36:P36"/>
    <mergeCell ref="C36:G36"/>
    <mergeCell ref="C32:G32"/>
    <mergeCell ref="C34:G34"/>
    <mergeCell ref="J21:K21"/>
    <mergeCell ref="D12:P12"/>
    <mergeCell ref="D14:P14"/>
    <mergeCell ref="D16:P16"/>
    <mergeCell ref="C42:P42"/>
    <mergeCell ref="C43:P43"/>
    <mergeCell ref="D8:P8"/>
    <mergeCell ref="C37:P37"/>
    <mergeCell ref="C39:P39"/>
    <mergeCell ref="C38:P38"/>
    <mergeCell ref="C40:P40"/>
    <mergeCell ref="G27:H27"/>
    <mergeCell ref="J27:K27"/>
    <mergeCell ref="G29:H29"/>
    <mergeCell ref="J29:K29"/>
    <mergeCell ref="G30:H30"/>
    <mergeCell ref="J30:K30"/>
    <mergeCell ref="D10:P10"/>
    <mergeCell ref="J26:K26"/>
    <mergeCell ref="G20:H20"/>
  </mergeCells>
  <dataValidations count="5">
    <dataValidation type="custom" allowBlank="1" showInputMessage="1" showErrorMessage="1" error="Date must be on or after January 1st, 1900" sqref="D17 D12:P13" xr:uid="{00000000-0002-0000-0000-000000000000}">
      <formula1>IFERROR(OR(IFERROR(YEAR(D12)&gt;=1900,FALSE),D12="mm/dd/yyyy"),FALSE)</formula1>
    </dataValidation>
    <dataValidation type="list" allowBlank="1" showInputMessage="1" showErrorMessage="1" prompt="Select Proposed Meter Size" sqref="D15:P15" xr:uid="{00000000-0002-0000-0000-000001000000}">
      <formula1>Proposed_Meter_Sizes</formula1>
    </dataValidation>
    <dataValidation type="list" allowBlank="1" showInputMessage="1" showErrorMessage="1" prompt="Select Existing Meter Size" sqref="D14:P14" xr:uid="{00000000-0002-0000-0000-000002000000}">
      <formula1>Existing_Meter_Sizes</formula1>
    </dataValidation>
    <dataValidation type="list" showInputMessage="1" showErrorMessage="1" error="Invalid Wholesale Customer Name" prompt="Select Wholesale Customer" sqref="D8:P8" xr:uid="{00000000-0002-0000-0000-000003000000}">
      <formula1>Wholesale_Customer</formula1>
    </dataValidation>
    <dataValidation type="custom" allowBlank="1" showInputMessage="1" showErrorMessage="1" error="Number must be a number between 0 and 100" prompt="Insert Percentage" sqref="D16:P16" xr:uid="{FF2F549B-37EF-419F-B575-531F93467A7C}">
      <formula1>IFERROR(OR(D16="Insert Percentage",AND(D16&gt;=0,D16&lt;=1)),FALSE)</formula1>
    </dataValidation>
  </dataValidations>
  <pageMargins left="0.7" right="0.7" top="0.75" bottom="0.75" header="0.3" footer="0.3"/>
  <pageSetup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48"/>
  <sheetViews>
    <sheetView zoomScaleNormal="100" workbookViewId="0">
      <selection activeCell="A4" sqref="A4"/>
    </sheetView>
  </sheetViews>
  <sheetFormatPr defaultRowHeight="15" x14ac:dyDescent="0.25"/>
  <cols>
    <col min="1" max="1" width="10.140625" bestFit="1" customWidth="1"/>
    <col min="2" max="2" width="10.7109375" bestFit="1" customWidth="1"/>
    <col min="3" max="3" width="13.5703125" bestFit="1" customWidth="1"/>
    <col min="4" max="4" width="12" customWidth="1"/>
    <col min="5" max="5" width="11" customWidth="1"/>
    <col min="6" max="6" width="11.42578125" customWidth="1"/>
    <col min="7" max="7" width="12.140625" customWidth="1"/>
    <col min="8" max="8" width="12.5703125" customWidth="1"/>
    <col min="9" max="9" width="13.42578125" customWidth="1"/>
    <col min="10" max="10" width="10.140625" bestFit="1" customWidth="1"/>
    <col min="11" max="13" width="11.140625" bestFit="1" customWidth="1"/>
    <col min="14" max="14" width="13" customWidth="1"/>
    <col min="15" max="15" width="11.5703125" customWidth="1"/>
    <col min="17" max="17" width="14.28515625" bestFit="1" customWidth="1"/>
    <col min="19" max="19" width="39.28515625" bestFit="1" customWidth="1"/>
    <col min="20" max="20" width="9.7109375" bestFit="1" customWidth="1"/>
    <col min="21" max="21" width="11.7109375" bestFit="1" customWidth="1"/>
    <col min="25" max="25" width="12.28515625" customWidth="1"/>
    <col min="26" max="26" width="11.140625" bestFit="1" customWidth="1"/>
  </cols>
  <sheetData>
    <row r="1" spans="1:23" x14ac:dyDescent="0.25">
      <c r="A1" s="92" t="s">
        <v>33</v>
      </c>
      <c r="B1" s="92"/>
      <c r="C1" s="92" t="s">
        <v>19</v>
      </c>
      <c r="D1" s="92" t="s">
        <v>20</v>
      </c>
      <c r="E1" s="92"/>
      <c r="F1" s="92" t="s">
        <v>21</v>
      </c>
      <c r="G1" s="92"/>
      <c r="H1" s="92" t="s">
        <v>50</v>
      </c>
      <c r="I1" s="95" t="s">
        <v>35</v>
      </c>
      <c r="Q1" s="87" t="s">
        <v>54</v>
      </c>
      <c r="R1" s="87"/>
      <c r="S1" s="87"/>
      <c r="T1" s="87" t="s">
        <v>93</v>
      </c>
      <c r="U1" s="87"/>
      <c r="V1" s="87" t="s">
        <v>35</v>
      </c>
      <c r="W1" s="87"/>
    </row>
    <row r="2" spans="1:23" x14ac:dyDescent="0.25">
      <c r="A2" s="63" t="s">
        <v>17</v>
      </c>
      <c r="B2" s="63" t="s">
        <v>18</v>
      </c>
      <c r="C2" s="92"/>
      <c r="D2" s="63" t="s">
        <v>22</v>
      </c>
      <c r="E2" s="63" t="s">
        <v>23</v>
      </c>
      <c r="F2" s="63" t="s">
        <v>22</v>
      </c>
      <c r="G2" s="63" t="s">
        <v>23</v>
      </c>
      <c r="H2" s="92"/>
      <c r="I2" s="95"/>
      <c r="Q2" s="49" t="s">
        <v>45</v>
      </c>
      <c r="R2" t="s">
        <v>46</v>
      </c>
      <c r="S2" s="1" t="s">
        <v>55</v>
      </c>
      <c r="T2" s="1" t="s">
        <v>91</v>
      </c>
      <c r="U2" s="1" t="s">
        <v>21</v>
      </c>
      <c r="V2" s="1" t="s">
        <v>91</v>
      </c>
      <c r="W2" s="1" t="s">
        <v>21</v>
      </c>
    </row>
    <row r="3" spans="1:23" x14ac:dyDescent="0.25">
      <c r="A3" s="16">
        <v>0</v>
      </c>
      <c r="B3" s="17">
        <v>33420</v>
      </c>
      <c r="C3" s="63" t="s">
        <v>24</v>
      </c>
      <c r="D3" s="18">
        <v>839</v>
      </c>
      <c r="E3" s="18">
        <v>251.7</v>
      </c>
      <c r="F3" s="18">
        <v>1285</v>
      </c>
      <c r="G3" s="18">
        <v>161</v>
      </c>
      <c r="H3" s="16">
        <f>MEDIAN($C$20,A3:B3)</f>
        <v>16710</v>
      </c>
      <c r="I3" s="63">
        <v>1</v>
      </c>
      <c r="Q3" s="60" t="s">
        <v>44</v>
      </c>
      <c r="R3" s="15" t="s">
        <v>16</v>
      </c>
      <c r="S3" s="57"/>
      <c r="T3" s="58"/>
      <c r="U3" s="58"/>
    </row>
    <row r="4" spans="1:23" x14ac:dyDescent="0.25">
      <c r="A4" s="16">
        <v>33421</v>
      </c>
      <c r="B4" s="17">
        <v>34125</v>
      </c>
      <c r="C4" s="63" t="s">
        <v>25</v>
      </c>
      <c r="D4" s="18">
        <v>839</v>
      </c>
      <c r="E4" s="18">
        <v>335.6</v>
      </c>
      <c r="F4" s="18">
        <v>1285</v>
      </c>
      <c r="G4" s="18">
        <v>514</v>
      </c>
      <c r="H4" s="16">
        <f t="shared" ref="H4:H12" si="0">MEDIAN($C$20,A4:B4)</f>
        <v>33773</v>
      </c>
      <c r="I4" s="51">
        <v>2</v>
      </c>
      <c r="Q4" s="15" t="s">
        <v>16</v>
      </c>
      <c r="R4" s="15" t="s">
        <v>6</v>
      </c>
      <c r="S4" s="1" t="s">
        <v>56</v>
      </c>
      <c r="T4" s="58">
        <v>37740</v>
      </c>
      <c r="U4" s="58" t="s">
        <v>95</v>
      </c>
      <c r="V4">
        <v>5</v>
      </c>
      <c r="W4">
        <v>0</v>
      </c>
    </row>
    <row r="5" spans="1:23" x14ac:dyDescent="0.25">
      <c r="A5" s="16">
        <v>34126</v>
      </c>
      <c r="B5" s="17">
        <v>35220</v>
      </c>
      <c r="C5" s="63" t="s">
        <v>26</v>
      </c>
      <c r="D5" s="18">
        <v>890</v>
      </c>
      <c r="E5" s="18">
        <v>356</v>
      </c>
      <c r="F5" s="18">
        <v>967</v>
      </c>
      <c r="G5" s="18">
        <v>580.20000000000005</v>
      </c>
      <c r="H5" s="16">
        <f>MEDIAN($C$20,A5:B5)</f>
        <v>34673</v>
      </c>
      <c r="I5" s="63">
        <v>3</v>
      </c>
      <c r="Q5" s="15" t="s">
        <v>6</v>
      </c>
      <c r="R5" s="15" t="s">
        <v>7</v>
      </c>
      <c r="S5" s="1" t="s">
        <v>57</v>
      </c>
      <c r="T5" s="58" t="s">
        <v>94</v>
      </c>
      <c r="U5" s="58">
        <v>33421</v>
      </c>
      <c r="V5">
        <v>0</v>
      </c>
      <c r="W5">
        <v>2</v>
      </c>
    </row>
    <row r="6" spans="1:23" x14ac:dyDescent="0.25">
      <c r="A6" s="16">
        <v>35221</v>
      </c>
      <c r="B6" s="17">
        <v>36315</v>
      </c>
      <c r="C6" s="63" t="s">
        <v>27</v>
      </c>
      <c r="D6" s="18">
        <v>799</v>
      </c>
      <c r="E6" s="18">
        <v>356</v>
      </c>
      <c r="F6" s="18">
        <v>1017</v>
      </c>
      <c r="G6" s="18">
        <v>580.20000000000005</v>
      </c>
      <c r="H6" s="16">
        <f t="shared" si="0"/>
        <v>35768</v>
      </c>
      <c r="I6" s="51">
        <v>4</v>
      </c>
      <c r="Q6" s="15" t="s">
        <v>7</v>
      </c>
      <c r="R6" s="15" t="s">
        <v>8</v>
      </c>
      <c r="S6" s="1" t="s">
        <v>58</v>
      </c>
      <c r="T6" s="58">
        <v>33869</v>
      </c>
      <c r="U6" s="58">
        <v>38209</v>
      </c>
      <c r="V6">
        <v>2</v>
      </c>
      <c r="W6">
        <v>6</v>
      </c>
    </row>
    <row r="7" spans="1:23" x14ac:dyDescent="0.25">
      <c r="A7" s="16">
        <v>36316</v>
      </c>
      <c r="B7" s="17">
        <v>38143</v>
      </c>
      <c r="C7" s="63" t="s">
        <v>28</v>
      </c>
      <c r="D7" s="18">
        <v>1063</v>
      </c>
      <c r="E7" s="18">
        <v>372.04999999999995</v>
      </c>
      <c r="F7" s="18">
        <v>1296</v>
      </c>
      <c r="G7" s="18">
        <v>453.59999999999997</v>
      </c>
      <c r="H7" s="16">
        <f t="shared" si="0"/>
        <v>37229.5</v>
      </c>
      <c r="I7" s="63">
        <v>5</v>
      </c>
      <c r="Q7" s="15" t="s">
        <v>8</v>
      </c>
      <c r="R7" s="15" t="s">
        <v>9</v>
      </c>
      <c r="S7" s="1" t="s">
        <v>59</v>
      </c>
      <c r="T7" s="58" t="s">
        <v>94</v>
      </c>
      <c r="U7" s="58">
        <v>33421</v>
      </c>
      <c r="V7">
        <v>0</v>
      </c>
      <c r="W7">
        <v>2</v>
      </c>
    </row>
    <row r="8" spans="1:23" x14ac:dyDescent="0.25">
      <c r="A8" s="16">
        <v>38144</v>
      </c>
      <c r="B8" s="17">
        <v>38726</v>
      </c>
      <c r="C8" s="63" t="s">
        <v>29</v>
      </c>
      <c r="D8" s="18">
        <v>1233</v>
      </c>
      <c r="E8" s="18">
        <v>431</v>
      </c>
      <c r="F8" s="18">
        <v>528</v>
      </c>
      <c r="G8" s="18">
        <v>185</v>
      </c>
      <c r="H8" s="16">
        <f t="shared" si="0"/>
        <v>38435</v>
      </c>
      <c r="I8" s="51">
        <v>6</v>
      </c>
      <c r="Q8" s="15" t="s">
        <v>9</v>
      </c>
      <c r="R8" s="15" t="s">
        <v>10</v>
      </c>
      <c r="S8" s="1" t="s">
        <v>60</v>
      </c>
      <c r="T8" s="58">
        <v>33421</v>
      </c>
      <c r="U8" s="58">
        <v>33421</v>
      </c>
      <c r="V8">
        <v>2</v>
      </c>
      <c r="W8">
        <v>2</v>
      </c>
    </row>
    <row r="9" spans="1:23" x14ac:dyDescent="0.25">
      <c r="A9" s="16">
        <v>38727</v>
      </c>
      <c r="B9" s="17">
        <v>39969</v>
      </c>
      <c r="C9" s="63" t="s">
        <v>30</v>
      </c>
      <c r="D9" s="18">
        <v>1233</v>
      </c>
      <c r="E9" s="18">
        <v>616</v>
      </c>
      <c r="F9" s="18">
        <v>528</v>
      </c>
      <c r="G9" s="18">
        <v>264</v>
      </c>
      <c r="H9" s="16">
        <f t="shared" si="0"/>
        <v>39348</v>
      </c>
      <c r="I9" s="63">
        <v>7</v>
      </c>
      <c r="Q9" s="15" t="s">
        <v>10</v>
      </c>
      <c r="R9" s="15" t="s">
        <v>11</v>
      </c>
      <c r="S9" s="1" t="s">
        <v>61</v>
      </c>
      <c r="T9" s="58">
        <v>33421</v>
      </c>
      <c r="U9" s="58">
        <v>33421</v>
      </c>
      <c r="V9">
        <v>2</v>
      </c>
      <c r="W9">
        <v>2</v>
      </c>
    </row>
    <row r="10" spans="1:23" x14ac:dyDescent="0.25">
      <c r="A10" s="16">
        <v>39970</v>
      </c>
      <c r="B10" s="17">
        <v>41274</v>
      </c>
      <c r="C10" s="63" t="s">
        <v>31</v>
      </c>
      <c r="D10" s="18">
        <v>1734</v>
      </c>
      <c r="E10" s="18">
        <v>867</v>
      </c>
      <c r="F10" s="18">
        <v>371</v>
      </c>
      <c r="G10" s="18">
        <v>185</v>
      </c>
      <c r="H10" s="16">
        <f t="shared" si="0"/>
        <v>40622</v>
      </c>
      <c r="I10" s="51">
        <v>8</v>
      </c>
      <c r="Q10" s="15" t="s">
        <v>11</v>
      </c>
      <c r="R10" s="15" t="s">
        <v>12</v>
      </c>
      <c r="S10" s="1" t="s">
        <v>62</v>
      </c>
      <c r="T10" s="58">
        <v>33421</v>
      </c>
      <c r="U10" s="58" t="s">
        <v>95</v>
      </c>
      <c r="V10">
        <v>2</v>
      </c>
      <c r="W10">
        <v>0</v>
      </c>
    </row>
    <row r="11" spans="1:23" x14ac:dyDescent="0.25">
      <c r="A11" s="16">
        <v>41275</v>
      </c>
      <c r="B11" s="17">
        <v>42825</v>
      </c>
      <c r="C11" s="63" t="s">
        <v>32</v>
      </c>
      <c r="D11" s="18">
        <v>938</v>
      </c>
      <c r="E11" s="18">
        <v>469</v>
      </c>
      <c r="F11" s="18">
        <v>903</v>
      </c>
      <c r="G11" s="18">
        <v>452</v>
      </c>
      <c r="H11" s="16">
        <f t="shared" si="0"/>
        <v>42050</v>
      </c>
      <c r="I11" s="63">
        <v>9</v>
      </c>
      <c r="Q11" s="15" t="s">
        <v>12</v>
      </c>
      <c r="R11" s="15" t="s">
        <v>13</v>
      </c>
      <c r="S11" s="1" t="s">
        <v>63</v>
      </c>
      <c r="T11" s="58">
        <v>33421</v>
      </c>
      <c r="U11" s="58" t="s">
        <v>95</v>
      </c>
      <c r="V11">
        <v>2</v>
      </c>
      <c r="W11">
        <v>0</v>
      </c>
    </row>
    <row r="12" spans="1:23" x14ac:dyDescent="0.25">
      <c r="A12" s="16">
        <v>42826</v>
      </c>
      <c r="B12" s="17">
        <v>43190</v>
      </c>
      <c r="C12" s="96" t="s">
        <v>103</v>
      </c>
      <c r="D12" s="18">
        <v>4395</v>
      </c>
      <c r="E12" s="18">
        <v>971</v>
      </c>
      <c r="F12" s="18">
        <v>2609</v>
      </c>
      <c r="G12" s="18">
        <v>577</v>
      </c>
      <c r="H12" s="16">
        <f t="shared" si="0"/>
        <v>43008</v>
      </c>
      <c r="I12" s="51">
        <v>10</v>
      </c>
      <c r="Q12" s="15" t="s">
        <v>13</v>
      </c>
      <c r="R12" s="15" t="s">
        <v>14</v>
      </c>
      <c r="S12" s="1" t="s">
        <v>64</v>
      </c>
      <c r="T12" s="58">
        <v>33421</v>
      </c>
      <c r="U12" s="58">
        <v>33421</v>
      </c>
      <c r="V12">
        <v>2</v>
      </c>
      <c r="W12">
        <v>2</v>
      </c>
    </row>
    <row r="13" spans="1:23" x14ac:dyDescent="0.25">
      <c r="A13" s="16">
        <v>43191</v>
      </c>
      <c r="B13" s="17">
        <v>43555</v>
      </c>
      <c r="C13" s="97"/>
      <c r="D13" s="18">
        <v>4395</v>
      </c>
      <c r="E13" s="18">
        <v>1365</v>
      </c>
      <c r="F13" s="18">
        <v>2609</v>
      </c>
      <c r="G13" s="18">
        <v>810</v>
      </c>
      <c r="H13" s="16">
        <f>MEDIAN($C$20,A13:B13)</f>
        <v>43373</v>
      </c>
      <c r="I13" s="63">
        <v>11</v>
      </c>
      <c r="Q13" s="15" t="s">
        <v>14</v>
      </c>
      <c r="R13" s="1"/>
      <c r="S13" s="1" t="s">
        <v>89</v>
      </c>
      <c r="T13" s="58">
        <v>33421</v>
      </c>
      <c r="U13" s="58">
        <v>33421</v>
      </c>
      <c r="V13">
        <v>2</v>
      </c>
      <c r="W13">
        <v>2</v>
      </c>
    </row>
    <row r="14" spans="1:23" x14ac:dyDescent="0.25">
      <c r="A14" s="16">
        <v>43556</v>
      </c>
      <c r="B14" s="17">
        <v>44561</v>
      </c>
      <c r="C14" s="98"/>
      <c r="D14" s="18">
        <v>4395</v>
      </c>
      <c r="E14" s="18">
        <v>1758</v>
      </c>
      <c r="F14" s="18">
        <v>2609</v>
      </c>
      <c r="G14" s="18">
        <v>1044</v>
      </c>
      <c r="H14" s="16">
        <f>MEDIAN($C$20,A14:B14)</f>
        <v>44058.5</v>
      </c>
      <c r="I14" s="51">
        <v>12</v>
      </c>
      <c r="Q14" s="1"/>
      <c r="R14" s="1"/>
      <c r="S14" s="1" t="s">
        <v>65</v>
      </c>
      <c r="T14" s="58">
        <v>33421</v>
      </c>
      <c r="U14" s="58">
        <v>33421</v>
      </c>
      <c r="V14">
        <v>2</v>
      </c>
      <c r="W14">
        <v>2</v>
      </c>
    </row>
    <row r="15" spans="1:23" x14ac:dyDescent="0.25">
      <c r="A15" s="16">
        <v>44562</v>
      </c>
      <c r="B15" s="17">
        <v>44926</v>
      </c>
      <c r="C15" s="63" t="s">
        <v>34</v>
      </c>
      <c r="D15" s="18">
        <v>4953</v>
      </c>
      <c r="E15" s="18">
        <v>1870</v>
      </c>
      <c r="F15" s="18">
        <v>4492</v>
      </c>
      <c r="G15" s="18">
        <v>1420</v>
      </c>
      <c r="H15" s="16">
        <f>MEDIAN($C$20,A15:B15)</f>
        <v>44744</v>
      </c>
      <c r="I15" s="51">
        <v>13</v>
      </c>
      <c r="Q15" s="1"/>
      <c r="R15" s="1"/>
      <c r="S15" s="1" t="s">
        <v>66</v>
      </c>
      <c r="T15" s="58">
        <v>36235</v>
      </c>
      <c r="U15" s="58" t="s">
        <v>95</v>
      </c>
      <c r="V15">
        <v>4</v>
      </c>
      <c r="W15">
        <v>0</v>
      </c>
    </row>
    <row r="16" spans="1:23" x14ac:dyDescent="0.25">
      <c r="A16" s="16">
        <v>44927</v>
      </c>
      <c r="B16" s="17" t="s">
        <v>38</v>
      </c>
      <c r="C16" s="63" t="s">
        <v>34</v>
      </c>
      <c r="D16" s="18">
        <v>4953</v>
      </c>
      <c r="E16" s="18">
        <v>1981</v>
      </c>
      <c r="F16" s="18">
        <v>4492</v>
      </c>
      <c r="G16" s="18">
        <v>1796</v>
      </c>
      <c r="H16" s="64" t="s">
        <v>34</v>
      </c>
      <c r="I16" s="51">
        <v>14</v>
      </c>
      <c r="S16" s="1" t="s">
        <v>67</v>
      </c>
      <c r="T16" s="58">
        <v>33421</v>
      </c>
      <c r="U16" s="58">
        <v>33421</v>
      </c>
      <c r="V16">
        <v>2</v>
      </c>
      <c r="W16">
        <v>2</v>
      </c>
    </row>
    <row r="17" spans="1:26" x14ac:dyDescent="0.25">
      <c r="S17" s="1" t="s">
        <v>68</v>
      </c>
      <c r="T17" s="58">
        <v>33421</v>
      </c>
      <c r="U17" s="58" t="s">
        <v>95</v>
      </c>
      <c r="V17">
        <v>2</v>
      </c>
      <c r="W17">
        <v>0</v>
      </c>
    </row>
    <row r="18" spans="1:26" ht="15" customHeight="1" x14ac:dyDescent="0.25">
      <c r="A18" s="20"/>
      <c r="B18" s="20"/>
      <c r="C18" s="20" t="s">
        <v>49</v>
      </c>
      <c r="D18" s="20"/>
      <c r="E18" s="91" t="s">
        <v>93</v>
      </c>
      <c r="F18" s="91"/>
      <c r="G18" s="87" t="s">
        <v>35</v>
      </c>
      <c r="H18" s="87"/>
      <c r="I18" s="20"/>
      <c r="S18" s="10" t="s">
        <v>102</v>
      </c>
      <c r="T18" s="58">
        <v>43579</v>
      </c>
      <c r="U18" s="58"/>
      <c r="V18">
        <v>12</v>
      </c>
      <c r="W18">
        <v>0</v>
      </c>
    </row>
    <row r="19" spans="1:26" ht="45" x14ac:dyDescent="0.25">
      <c r="B19" s="49"/>
      <c r="C19" s="50" t="s">
        <v>51</v>
      </c>
      <c r="D19" s="50" t="s">
        <v>92</v>
      </c>
      <c r="E19" s="50" t="s">
        <v>20</v>
      </c>
      <c r="F19" s="50" t="s">
        <v>21</v>
      </c>
      <c r="G19" s="50" t="s">
        <v>20</v>
      </c>
      <c r="H19" s="50" t="s">
        <v>21</v>
      </c>
      <c r="I19" s="50"/>
      <c r="S19" s="1" t="s">
        <v>69</v>
      </c>
      <c r="T19" s="58">
        <v>33421</v>
      </c>
      <c r="U19" s="58">
        <v>33421</v>
      </c>
      <c r="V19">
        <v>2</v>
      </c>
      <c r="W19">
        <v>2</v>
      </c>
    </row>
    <row r="20" spans="1:26" x14ac:dyDescent="0.25">
      <c r="A20" s="52"/>
      <c r="B20" s="53"/>
      <c r="C20" s="19" t="str">
        <f>IF(OR('Schedule 2'!$D$12="mm/dd/yyyy",'Schedule 2'!$D$12=""),"mm/dd/yyyy",IF('Schedule 2'!$D$12&gt;=$A$12,'Schedule 2'!$D$13,'Schedule 2'!$D$12))</f>
        <v>mm/dd/yyyy</v>
      </c>
      <c r="D20" s="55">
        <f>'Schedule 2'!D8</f>
        <v>0</v>
      </c>
      <c r="E20" s="58" t="e">
        <f>VLOOKUP(D20,$S$4:$U$40,2,FALSE)</f>
        <v>#N/A</v>
      </c>
      <c r="F20" s="58" t="e">
        <f>VLOOKUP(D20,$S$4:$U$40,3,FALSE)</f>
        <v>#N/A</v>
      </c>
      <c r="G20" s="55" t="e">
        <f>IF(VLOOKUP($D$20,$S$4:$W$40,4,FALSE)=0,0,IF($C$20&lt;E20,VLOOKUP($D$20,$S$4:$W$40,4,FALSE),IF($C$20&gt;=$A$16,$I$16,VLOOKUP($C$20,$H$1:$I$16,2,FALSE))))</f>
        <v>#N/A</v>
      </c>
      <c r="H20" s="55" t="e">
        <f>IF(VLOOKUP($D$20,$S$4:$W$40,5,FALSE)=0,0,IF($C$20&lt;F20,VLOOKUP($D$20,$S$4:$W$40,5,FALSE),IF($C$20&gt;=$A$16,$I$16,VLOOKUP($C$20,$H$1:$I$16,2,FALSE))))</f>
        <v>#N/A</v>
      </c>
      <c r="S20" s="1" t="s">
        <v>70</v>
      </c>
      <c r="T20" s="58">
        <v>33421</v>
      </c>
      <c r="U20" s="58" t="s">
        <v>95</v>
      </c>
      <c r="V20">
        <v>2</v>
      </c>
      <c r="W20">
        <v>0</v>
      </c>
    </row>
    <row r="21" spans="1:26" x14ac:dyDescent="0.25">
      <c r="Q21" s="54"/>
      <c r="R21" s="54"/>
      <c r="S21" s="1" t="s">
        <v>98</v>
      </c>
      <c r="T21" s="58">
        <v>33421</v>
      </c>
      <c r="U21" s="58">
        <v>33421</v>
      </c>
      <c r="V21">
        <v>2</v>
      </c>
      <c r="W21">
        <v>2</v>
      </c>
      <c r="X21" s="54"/>
      <c r="Y21" s="54"/>
      <c r="Z21" s="54"/>
    </row>
    <row r="22" spans="1:26" x14ac:dyDescent="0.25">
      <c r="A22" s="93" t="s">
        <v>52</v>
      </c>
      <c r="B22" s="94"/>
      <c r="C22" s="94"/>
      <c r="D22" s="94"/>
      <c r="E22" s="94"/>
      <c r="F22" s="94"/>
      <c r="G22" s="94"/>
      <c r="H22" s="94"/>
      <c r="I22" s="94"/>
      <c r="J22" s="94"/>
      <c r="K22" s="94"/>
      <c r="L22" s="94"/>
      <c r="M22" s="94"/>
      <c r="N22" s="94"/>
      <c r="O22" s="94"/>
      <c r="Q22" s="54"/>
      <c r="R22" s="54"/>
      <c r="S22" s="1" t="s">
        <v>71</v>
      </c>
      <c r="T22" s="58">
        <v>33421</v>
      </c>
      <c r="U22" s="58">
        <v>33421</v>
      </c>
      <c r="V22">
        <v>2</v>
      </c>
      <c r="W22">
        <v>2</v>
      </c>
      <c r="X22" s="54"/>
      <c r="Y22" s="54"/>
      <c r="Z22" s="54"/>
    </row>
    <row r="23" spans="1:26" x14ac:dyDescent="0.25">
      <c r="A23" s="48" t="s">
        <v>5</v>
      </c>
      <c r="B23" s="48">
        <v>1</v>
      </c>
      <c r="C23" s="51">
        <v>2</v>
      </c>
      <c r="D23" s="48">
        <v>3</v>
      </c>
      <c r="E23" s="51">
        <v>4</v>
      </c>
      <c r="F23" s="48">
        <v>5</v>
      </c>
      <c r="G23" s="51">
        <v>6</v>
      </c>
      <c r="H23" s="48">
        <v>7</v>
      </c>
      <c r="I23" s="51">
        <v>8</v>
      </c>
      <c r="J23" s="48">
        <v>9</v>
      </c>
      <c r="K23" s="51">
        <v>10</v>
      </c>
      <c r="L23" s="48">
        <v>11</v>
      </c>
      <c r="M23" s="51">
        <v>12</v>
      </c>
      <c r="N23" s="51">
        <v>13</v>
      </c>
      <c r="O23" s="51">
        <v>14</v>
      </c>
      <c r="Q23" s="54"/>
      <c r="R23" s="54"/>
      <c r="S23" s="59" t="s">
        <v>72</v>
      </c>
      <c r="T23" s="58">
        <v>35705</v>
      </c>
      <c r="U23" s="58" t="s">
        <v>95</v>
      </c>
      <c r="V23">
        <v>4</v>
      </c>
      <c r="W23">
        <v>0</v>
      </c>
      <c r="X23" s="54"/>
      <c r="Y23" s="54"/>
      <c r="Z23" s="54"/>
    </row>
    <row r="24" spans="1:26" x14ac:dyDescent="0.25">
      <c r="A24" s="48" t="s">
        <v>16</v>
      </c>
      <c r="B24" s="18">
        <v>251.7</v>
      </c>
      <c r="C24" s="18">
        <v>335.6</v>
      </c>
      <c r="D24" s="18">
        <v>356</v>
      </c>
      <c r="E24" s="18">
        <v>356</v>
      </c>
      <c r="F24" s="18">
        <v>372.05</v>
      </c>
      <c r="G24" s="18">
        <v>431</v>
      </c>
      <c r="H24" s="18">
        <v>616</v>
      </c>
      <c r="I24" s="18">
        <v>867</v>
      </c>
      <c r="J24" s="18">
        <v>469</v>
      </c>
      <c r="K24" s="18">
        <v>971</v>
      </c>
      <c r="L24" s="18">
        <v>1365</v>
      </c>
      <c r="M24" s="18">
        <v>1758</v>
      </c>
      <c r="N24" s="18">
        <v>1870</v>
      </c>
      <c r="O24" s="18">
        <v>1981</v>
      </c>
      <c r="Q24" s="54"/>
      <c r="R24" s="54"/>
      <c r="S24" s="59" t="s">
        <v>73</v>
      </c>
      <c r="T24" s="58">
        <v>33421</v>
      </c>
      <c r="U24" s="58">
        <v>33421</v>
      </c>
      <c r="V24">
        <v>2</v>
      </c>
      <c r="W24">
        <v>2</v>
      </c>
      <c r="X24" s="54"/>
      <c r="Y24" s="54"/>
      <c r="Z24" s="54"/>
    </row>
    <row r="25" spans="1:26" x14ac:dyDescent="0.25">
      <c r="A25" s="48" t="s">
        <v>6</v>
      </c>
      <c r="B25" s="18">
        <v>251.7</v>
      </c>
      <c r="C25" s="18">
        <v>335.6</v>
      </c>
      <c r="D25" s="18">
        <v>356</v>
      </c>
      <c r="E25" s="18">
        <v>356</v>
      </c>
      <c r="F25" s="18">
        <v>372.05</v>
      </c>
      <c r="G25" s="18">
        <v>644</v>
      </c>
      <c r="H25" s="18">
        <v>920</v>
      </c>
      <c r="I25" s="18">
        <v>1300</v>
      </c>
      <c r="J25" s="18">
        <v>704</v>
      </c>
      <c r="K25" s="18">
        <v>1457</v>
      </c>
      <c r="L25" s="18">
        <v>2047</v>
      </c>
      <c r="M25" s="18">
        <v>2637</v>
      </c>
      <c r="N25" s="18">
        <v>2805</v>
      </c>
      <c r="O25" s="18">
        <v>2972</v>
      </c>
      <c r="Q25" s="54"/>
      <c r="R25" s="54"/>
      <c r="S25" s="59" t="s">
        <v>74</v>
      </c>
      <c r="T25" s="58" t="s">
        <v>94</v>
      </c>
      <c r="U25" s="58">
        <v>33421</v>
      </c>
      <c r="V25">
        <v>0</v>
      </c>
      <c r="W25">
        <v>2</v>
      </c>
      <c r="X25" s="54"/>
      <c r="Y25" s="54"/>
      <c r="Z25" s="54"/>
    </row>
    <row r="26" spans="1:26" x14ac:dyDescent="0.25">
      <c r="A26" s="48" t="s">
        <v>7</v>
      </c>
      <c r="B26" s="18">
        <v>440.48</v>
      </c>
      <c r="C26" s="18">
        <v>587.29999999999995</v>
      </c>
      <c r="D26" s="18">
        <v>594.52</v>
      </c>
      <c r="E26" s="18">
        <v>594.52</v>
      </c>
      <c r="F26" s="18">
        <v>621.32000000000005</v>
      </c>
      <c r="G26" s="18">
        <v>1075</v>
      </c>
      <c r="H26" s="18">
        <v>1536</v>
      </c>
      <c r="I26" s="18">
        <v>2167</v>
      </c>
      <c r="J26" s="18">
        <v>1173</v>
      </c>
      <c r="K26" s="18">
        <v>2428</v>
      </c>
      <c r="L26" s="18">
        <v>3412</v>
      </c>
      <c r="M26" s="18">
        <v>4396</v>
      </c>
      <c r="N26" s="18">
        <v>4675</v>
      </c>
      <c r="O26" s="18">
        <v>4953</v>
      </c>
      <c r="Q26" s="54"/>
      <c r="R26" s="54"/>
      <c r="S26" s="59" t="s">
        <v>75</v>
      </c>
      <c r="T26" s="58">
        <v>33421</v>
      </c>
      <c r="U26" s="58">
        <v>33421</v>
      </c>
      <c r="V26">
        <v>2</v>
      </c>
      <c r="W26">
        <v>2</v>
      </c>
      <c r="X26" s="54"/>
      <c r="Y26" s="54"/>
      <c r="Z26" s="54"/>
    </row>
    <row r="27" spans="1:26" x14ac:dyDescent="0.25">
      <c r="A27" s="48" t="s">
        <v>8</v>
      </c>
      <c r="B27" s="18">
        <v>1006.8</v>
      </c>
      <c r="C27" s="18">
        <v>1342.4</v>
      </c>
      <c r="D27" s="18">
        <v>1185.48</v>
      </c>
      <c r="E27" s="18">
        <v>1185.48</v>
      </c>
      <c r="F27" s="18">
        <v>1238.93</v>
      </c>
      <c r="G27" s="18">
        <v>2145</v>
      </c>
      <c r="H27" s="18">
        <v>3064</v>
      </c>
      <c r="I27" s="18">
        <v>4335</v>
      </c>
      <c r="J27" s="18">
        <v>2345</v>
      </c>
      <c r="K27" s="18">
        <v>4857</v>
      </c>
      <c r="L27" s="18">
        <v>6824</v>
      </c>
      <c r="M27" s="18">
        <v>8791</v>
      </c>
      <c r="N27" s="18">
        <v>9350</v>
      </c>
      <c r="O27" s="18">
        <v>9905</v>
      </c>
      <c r="Q27" s="54"/>
      <c r="R27" s="54"/>
      <c r="S27" s="59" t="s">
        <v>88</v>
      </c>
      <c r="T27" s="58">
        <v>34282</v>
      </c>
      <c r="U27" s="58">
        <v>33421</v>
      </c>
      <c r="V27">
        <v>0</v>
      </c>
      <c r="W27">
        <v>2</v>
      </c>
      <c r="X27" s="54"/>
      <c r="Y27" s="54"/>
      <c r="Z27" s="54"/>
    </row>
    <row r="28" spans="1:26" x14ac:dyDescent="0.25">
      <c r="A28" s="48" t="s">
        <v>9</v>
      </c>
      <c r="B28" s="18">
        <v>1761.9</v>
      </c>
      <c r="C28" s="18">
        <v>2349.1999999999998</v>
      </c>
      <c r="D28" s="18">
        <v>1897.48</v>
      </c>
      <c r="E28" s="18">
        <v>1897.48</v>
      </c>
      <c r="F28" s="18">
        <v>1983.03</v>
      </c>
      <c r="G28" s="18">
        <v>3433</v>
      </c>
      <c r="H28" s="18">
        <v>4904</v>
      </c>
      <c r="I28" s="18">
        <v>6936</v>
      </c>
      <c r="J28" s="18">
        <v>3752</v>
      </c>
      <c r="K28" s="18">
        <v>7771</v>
      </c>
      <c r="L28" s="18">
        <v>10918</v>
      </c>
      <c r="M28" s="18">
        <v>14066</v>
      </c>
      <c r="N28" s="18">
        <v>14960</v>
      </c>
      <c r="O28" s="18">
        <v>15848</v>
      </c>
      <c r="Q28" s="54"/>
      <c r="R28" s="54"/>
      <c r="S28" s="59" t="s">
        <v>76</v>
      </c>
      <c r="T28" s="58">
        <v>35325</v>
      </c>
      <c r="U28" s="58" t="s">
        <v>95</v>
      </c>
      <c r="V28">
        <v>4</v>
      </c>
      <c r="W28">
        <v>0</v>
      </c>
      <c r="X28" s="54"/>
      <c r="Y28" s="54"/>
      <c r="Z28" s="54"/>
    </row>
    <row r="29" spans="1:26" x14ac:dyDescent="0.25">
      <c r="A29" s="48" t="s">
        <v>10</v>
      </c>
      <c r="B29" s="18">
        <v>4027.2</v>
      </c>
      <c r="C29" s="18">
        <v>5369.6</v>
      </c>
      <c r="D29" s="18">
        <v>3560</v>
      </c>
      <c r="E29" s="18">
        <v>3560</v>
      </c>
      <c r="F29" s="18">
        <v>3720.5</v>
      </c>
      <c r="G29" s="18">
        <v>7515</v>
      </c>
      <c r="H29" s="18">
        <v>10736</v>
      </c>
      <c r="I29" s="18">
        <v>18857</v>
      </c>
      <c r="J29" s="18">
        <v>10201</v>
      </c>
      <c r="K29" s="18">
        <v>21127</v>
      </c>
      <c r="L29" s="18">
        <v>29685</v>
      </c>
      <c r="M29" s="18">
        <v>38242</v>
      </c>
      <c r="N29" s="18">
        <v>40673</v>
      </c>
      <c r="O29" s="18">
        <v>43087</v>
      </c>
      <c r="Q29" s="54"/>
      <c r="R29" s="54"/>
      <c r="S29" s="59" t="s">
        <v>77</v>
      </c>
      <c r="T29" s="58">
        <v>33421</v>
      </c>
      <c r="U29" s="58">
        <v>33421</v>
      </c>
      <c r="V29">
        <v>2</v>
      </c>
      <c r="W29">
        <v>2</v>
      </c>
      <c r="X29" s="54"/>
      <c r="Y29" s="54"/>
      <c r="Z29" s="54"/>
    </row>
    <row r="30" spans="1:26" x14ac:dyDescent="0.25">
      <c r="A30" s="48" t="s">
        <v>11</v>
      </c>
      <c r="B30" s="18">
        <v>7047.6</v>
      </c>
      <c r="C30" s="18">
        <v>9396.7999999999993</v>
      </c>
      <c r="D30" s="18">
        <v>5934.52</v>
      </c>
      <c r="E30" s="18">
        <v>5934.52</v>
      </c>
      <c r="F30" s="18">
        <v>6202.07</v>
      </c>
      <c r="G30" s="18">
        <v>13524</v>
      </c>
      <c r="H30" s="18">
        <v>19320</v>
      </c>
      <c r="I30" s="18">
        <v>32512</v>
      </c>
      <c r="J30" s="18">
        <v>17588</v>
      </c>
      <c r="K30" s="18">
        <v>36426</v>
      </c>
      <c r="L30" s="18">
        <v>51180</v>
      </c>
      <c r="M30" s="18">
        <v>65934</v>
      </c>
      <c r="N30" s="18">
        <v>70125</v>
      </c>
      <c r="O30" s="18">
        <v>74288</v>
      </c>
      <c r="Q30" s="54"/>
      <c r="R30" s="54"/>
      <c r="S30" s="59" t="s">
        <v>87</v>
      </c>
      <c r="T30" s="58">
        <v>33421</v>
      </c>
      <c r="U30" s="58">
        <v>33421</v>
      </c>
      <c r="V30">
        <v>0</v>
      </c>
      <c r="W30">
        <v>2</v>
      </c>
      <c r="X30" s="54"/>
      <c r="Y30" s="54"/>
      <c r="Z30" s="54"/>
    </row>
    <row r="31" spans="1:26" x14ac:dyDescent="0.25">
      <c r="A31" s="48" t="s">
        <v>12</v>
      </c>
      <c r="B31" s="18">
        <v>16108.8</v>
      </c>
      <c r="C31" s="18">
        <v>21478.400000000001</v>
      </c>
      <c r="D31" s="18">
        <v>11865.48</v>
      </c>
      <c r="E31" s="18">
        <v>11865.48</v>
      </c>
      <c r="F31" s="18">
        <v>12400.43</v>
      </c>
      <c r="G31" s="18">
        <v>30055</v>
      </c>
      <c r="H31" s="18">
        <v>42936</v>
      </c>
      <c r="I31" s="18">
        <v>69360</v>
      </c>
      <c r="J31" s="18">
        <v>37520</v>
      </c>
      <c r="K31" s="18">
        <v>77709</v>
      </c>
      <c r="L31" s="18">
        <v>109185</v>
      </c>
      <c r="M31" s="18">
        <v>140660</v>
      </c>
      <c r="N31" s="18">
        <v>149600</v>
      </c>
      <c r="O31" s="18">
        <v>158480</v>
      </c>
      <c r="Q31" s="54"/>
      <c r="R31" s="54"/>
      <c r="S31" s="59" t="s">
        <v>78</v>
      </c>
      <c r="T31" s="58">
        <v>37432</v>
      </c>
      <c r="U31" s="58" t="s">
        <v>95</v>
      </c>
      <c r="V31">
        <v>5</v>
      </c>
      <c r="W31">
        <v>0</v>
      </c>
      <c r="X31" s="54"/>
      <c r="Y31" s="54"/>
      <c r="Z31" s="54"/>
    </row>
    <row r="32" spans="1:26" x14ac:dyDescent="0.25">
      <c r="A32" s="48" t="s">
        <v>13</v>
      </c>
      <c r="B32" s="18">
        <v>25170</v>
      </c>
      <c r="C32" s="18">
        <v>33560</v>
      </c>
      <c r="D32" s="18">
        <v>18985.48</v>
      </c>
      <c r="E32" s="18">
        <v>18985.48</v>
      </c>
      <c r="F32" s="18">
        <v>19841.43</v>
      </c>
      <c r="G32" s="18">
        <v>51520</v>
      </c>
      <c r="H32" s="18">
        <v>73600</v>
      </c>
      <c r="I32" s="18">
        <v>121380</v>
      </c>
      <c r="J32" s="18">
        <v>65660</v>
      </c>
      <c r="K32" s="18">
        <v>135991</v>
      </c>
      <c r="L32" s="18">
        <v>191073</v>
      </c>
      <c r="M32" s="18">
        <v>246155</v>
      </c>
      <c r="N32" s="18">
        <v>261800</v>
      </c>
      <c r="O32" s="18">
        <v>277340</v>
      </c>
      <c r="Q32" s="54"/>
      <c r="R32" s="54"/>
      <c r="S32" s="59" t="s">
        <v>79</v>
      </c>
      <c r="T32" s="58" t="s">
        <v>94</v>
      </c>
      <c r="U32" s="58">
        <v>33421</v>
      </c>
      <c r="V32">
        <v>0</v>
      </c>
      <c r="W32">
        <v>2</v>
      </c>
      <c r="X32" s="54"/>
      <c r="Y32" s="54"/>
      <c r="Z32" s="54"/>
    </row>
    <row r="33" spans="1:26" x14ac:dyDescent="0.25">
      <c r="A33" s="48" t="s">
        <v>14</v>
      </c>
      <c r="B33" s="18">
        <v>37755</v>
      </c>
      <c r="C33" s="18">
        <v>50340</v>
      </c>
      <c r="D33" s="18">
        <v>27294.52</v>
      </c>
      <c r="E33" s="18">
        <v>27294.52</v>
      </c>
      <c r="F33" s="18">
        <v>28525.07</v>
      </c>
      <c r="G33" s="18">
        <v>81575</v>
      </c>
      <c r="H33" s="18">
        <v>116536</v>
      </c>
      <c r="I33" s="18">
        <v>182070</v>
      </c>
      <c r="J33" s="18">
        <v>98490</v>
      </c>
      <c r="K33" s="18">
        <v>203987</v>
      </c>
      <c r="L33" s="18">
        <v>286610</v>
      </c>
      <c r="M33" s="18">
        <v>369233</v>
      </c>
      <c r="N33" s="18">
        <v>392700</v>
      </c>
      <c r="O33" s="18">
        <v>416010</v>
      </c>
      <c r="Q33" s="54"/>
      <c r="R33" s="54"/>
      <c r="S33" s="59" t="s">
        <v>80</v>
      </c>
      <c r="T33" s="58">
        <v>30902</v>
      </c>
      <c r="U33" s="58" t="s">
        <v>95</v>
      </c>
      <c r="V33">
        <v>0</v>
      </c>
      <c r="W33">
        <v>0</v>
      </c>
      <c r="X33" s="54"/>
      <c r="Y33" s="54"/>
      <c r="Z33" s="54"/>
    </row>
    <row r="34" spans="1:26" x14ac:dyDescent="0.25">
      <c r="Q34" s="54"/>
      <c r="R34" s="54"/>
      <c r="S34" s="59" t="s">
        <v>81</v>
      </c>
      <c r="T34" s="58">
        <v>33771</v>
      </c>
      <c r="U34" s="58" t="s">
        <v>95</v>
      </c>
      <c r="V34">
        <v>2</v>
      </c>
      <c r="W34">
        <v>0</v>
      </c>
      <c r="X34" s="54"/>
      <c r="Y34" s="54"/>
      <c r="Z34" s="54"/>
    </row>
    <row r="35" spans="1:26" x14ac:dyDescent="0.25">
      <c r="Q35" s="54"/>
      <c r="R35" s="54"/>
      <c r="S35" s="59" t="s">
        <v>82</v>
      </c>
      <c r="T35" s="58" t="s">
        <v>94</v>
      </c>
      <c r="U35" s="58">
        <v>35381</v>
      </c>
      <c r="V35">
        <v>0</v>
      </c>
      <c r="W35">
        <v>4</v>
      </c>
      <c r="X35" s="54"/>
      <c r="Y35" s="54"/>
      <c r="Z35" s="54"/>
    </row>
    <row r="36" spans="1:26" x14ac:dyDescent="0.25">
      <c r="A36" s="93" t="s">
        <v>53</v>
      </c>
      <c r="B36" s="94"/>
      <c r="C36" s="94"/>
      <c r="D36" s="94"/>
      <c r="E36" s="94"/>
      <c r="F36" s="94"/>
      <c r="G36" s="94"/>
      <c r="H36" s="94"/>
      <c r="I36" s="94"/>
      <c r="J36" s="94"/>
      <c r="K36" s="94"/>
      <c r="L36" s="94"/>
      <c r="M36" s="94"/>
      <c r="N36" s="94"/>
      <c r="O36" s="94"/>
      <c r="Q36" s="54"/>
      <c r="R36" s="54"/>
      <c r="S36" s="59" t="s">
        <v>83</v>
      </c>
      <c r="T36" s="58">
        <v>36258</v>
      </c>
      <c r="U36" s="58" t="s">
        <v>95</v>
      </c>
      <c r="V36">
        <v>4</v>
      </c>
      <c r="W36">
        <v>0</v>
      </c>
      <c r="X36" s="54"/>
      <c r="Y36" s="54"/>
      <c r="Z36" s="54"/>
    </row>
    <row r="37" spans="1:26" x14ac:dyDescent="0.25">
      <c r="A37" s="48" t="s">
        <v>5</v>
      </c>
      <c r="B37" s="48">
        <v>1</v>
      </c>
      <c r="C37" s="51">
        <v>2</v>
      </c>
      <c r="D37" s="48">
        <v>3</v>
      </c>
      <c r="E37" s="51">
        <v>4</v>
      </c>
      <c r="F37" s="48">
        <v>5</v>
      </c>
      <c r="G37" s="51">
        <v>6</v>
      </c>
      <c r="H37" s="48">
        <v>7</v>
      </c>
      <c r="I37" s="51">
        <v>8</v>
      </c>
      <c r="J37" s="48">
        <v>9</v>
      </c>
      <c r="K37" s="51">
        <v>10</v>
      </c>
      <c r="L37" s="48">
        <v>11</v>
      </c>
      <c r="M37" s="51">
        <v>12</v>
      </c>
      <c r="N37" s="51">
        <v>13</v>
      </c>
      <c r="O37" s="51">
        <v>14</v>
      </c>
      <c r="Q37" s="54"/>
      <c r="R37" s="54"/>
      <c r="S37" s="59" t="s">
        <v>84</v>
      </c>
      <c r="T37" s="58">
        <v>33512</v>
      </c>
      <c r="U37" s="58">
        <v>33421</v>
      </c>
      <c r="V37">
        <v>2</v>
      </c>
      <c r="W37">
        <v>2</v>
      </c>
      <c r="X37" s="54"/>
      <c r="Y37" s="54"/>
      <c r="Z37" s="54"/>
    </row>
    <row r="38" spans="1:26" x14ac:dyDescent="0.25">
      <c r="A38" s="48" t="s">
        <v>16</v>
      </c>
      <c r="B38" s="18">
        <v>161</v>
      </c>
      <c r="C38" s="18">
        <v>514</v>
      </c>
      <c r="D38" s="18">
        <v>580.20000000000005</v>
      </c>
      <c r="E38" s="18">
        <v>580.20000000000005</v>
      </c>
      <c r="F38" s="18">
        <v>453.6</v>
      </c>
      <c r="G38" s="18">
        <v>185</v>
      </c>
      <c r="H38" s="18">
        <v>264</v>
      </c>
      <c r="I38" s="18">
        <v>185</v>
      </c>
      <c r="J38" s="18">
        <v>452</v>
      </c>
      <c r="K38" s="18">
        <v>577</v>
      </c>
      <c r="L38" s="18">
        <v>810</v>
      </c>
      <c r="M38" s="18">
        <v>1044</v>
      </c>
      <c r="N38" s="18">
        <v>1420</v>
      </c>
      <c r="O38" s="18">
        <v>1796</v>
      </c>
      <c r="Q38" s="54"/>
      <c r="R38" s="54"/>
      <c r="S38" s="59" t="s">
        <v>85</v>
      </c>
      <c r="T38" s="58">
        <v>33421</v>
      </c>
      <c r="U38" s="58">
        <v>33421</v>
      </c>
      <c r="V38">
        <v>2</v>
      </c>
      <c r="W38">
        <v>2</v>
      </c>
      <c r="X38" s="54"/>
      <c r="Y38" s="54"/>
      <c r="Z38" s="54"/>
    </row>
    <row r="39" spans="1:26" x14ac:dyDescent="0.25">
      <c r="A39" s="48" t="s">
        <v>6</v>
      </c>
      <c r="B39" s="18">
        <v>161</v>
      </c>
      <c r="C39" s="18">
        <v>514</v>
      </c>
      <c r="D39" s="18">
        <v>580.20000000000005</v>
      </c>
      <c r="E39" s="18">
        <v>580.20000000000005</v>
      </c>
      <c r="F39" s="18">
        <v>453.6</v>
      </c>
      <c r="G39" s="18">
        <v>276</v>
      </c>
      <c r="H39" s="18">
        <v>394</v>
      </c>
      <c r="I39" s="18">
        <v>278</v>
      </c>
      <c r="J39" s="18">
        <v>678</v>
      </c>
      <c r="K39" s="18">
        <v>865</v>
      </c>
      <c r="L39" s="18">
        <v>1215</v>
      </c>
      <c r="M39" s="18">
        <v>1566</v>
      </c>
      <c r="N39" s="18">
        <v>2130</v>
      </c>
      <c r="O39" s="18">
        <v>2694</v>
      </c>
      <c r="Q39" s="54"/>
      <c r="R39" s="54"/>
      <c r="S39" s="59" t="s">
        <v>86</v>
      </c>
      <c r="T39" s="58">
        <v>33421</v>
      </c>
      <c r="U39" s="58">
        <v>33421</v>
      </c>
      <c r="V39">
        <v>2</v>
      </c>
      <c r="W39">
        <v>2</v>
      </c>
      <c r="X39" s="54"/>
      <c r="Y39" s="54"/>
      <c r="Z39" s="54"/>
    </row>
    <row r="40" spans="1:26" x14ac:dyDescent="0.25">
      <c r="A40" s="48" t="s">
        <v>7</v>
      </c>
      <c r="B40" s="18">
        <v>281.75</v>
      </c>
      <c r="C40" s="18">
        <v>899.5</v>
      </c>
      <c r="D40" s="18">
        <v>968.93</v>
      </c>
      <c r="E40" s="18">
        <v>968.93</v>
      </c>
      <c r="F40" s="18">
        <v>757.51</v>
      </c>
      <c r="G40" s="18">
        <v>461</v>
      </c>
      <c r="H40" s="18">
        <v>658</v>
      </c>
      <c r="I40" s="18">
        <v>464</v>
      </c>
      <c r="J40" s="18">
        <v>1129</v>
      </c>
      <c r="K40" s="18">
        <v>1442</v>
      </c>
      <c r="L40" s="18">
        <v>2025</v>
      </c>
      <c r="M40" s="18">
        <v>2609</v>
      </c>
      <c r="N40" s="18">
        <v>3550</v>
      </c>
      <c r="O40" s="18">
        <v>4490</v>
      </c>
      <c r="Q40" s="54"/>
      <c r="R40" s="54"/>
      <c r="S40" s="59" t="s">
        <v>101</v>
      </c>
      <c r="T40" s="58">
        <v>43549</v>
      </c>
      <c r="U40" s="59"/>
      <c r="V40">
        <v>11</v>
      </c>
      <c r="W40">
        <v>0</v>
      </c>
      <c r="X40" s="54"/>
      <c r="Y40" s="54"/>
      <c r="Z40" s="54"/>
    </row>
    <row r="41" spans="1:26" x14ac:dyDescent="0.25">
      <c r="A41" s="48" t="s">
        <v>8</v>
      </c>
      <c r="B41" s="18">
        <v>644</v>
      </c>
      <c r="C41" s="18">
        <v>2056</v>
      </c>
      <c r="D41" s="18">
        <v>1932.07</v>
      </c>
      <c r="E41" s="18">
        <v>1932.07</v>
      </c>
      <c r="F41" s="18">
        <v>1510.49</v>
      </c>
      <c r="G41" s="18">
        <v>918</v>
      </c>
      <c r="H41" s="18">
        <v>1312</v>
      </c>
      <c r="I41" s="18">
        <v>927</v>
      </c>
      <c r="J41" s="18">
        <v>2258</v>
      </c>
      <c r="K41" s="18">
        <v>2883</v>
      </c>
      <c r="L41" s="18">
        <v>4051</v>
      </c>
      <c r="M41" s="18">
        <v>5219</v>
      </c>
      <c r="N41" s="18">
        <v>7100</v>
      </c>
      <c r="O41" s="18">
        <v>8980</v>
      </c>
      <c r="Q41" s="54"/>
      <c r="R41" s="54"/>
      <c r="S41" s="54"/>
      <c r="T41" s="54"/>
      <c r="U41" s="54"/>
      <c r="V41" s="54"/>
      <c r="W41" s="54"/>
      <c r="X41" s="54"/>
      <c r="Y41" s="54"/>
      <c r="Z41" s="54"/>
    </row>
    <row r="42" spans="1:26" x14ac:dyDescent="0.25">
      <c r="A42" s="48" t="s">
        <v>9</v>
      </c>
      <c r="B42" s="18">
        <v>1127</v>
      </c>
      <c r="C42" s="18">
        <v>3598</v>
      </c>
      <c r="D42" s="18">
        <v>3092.47</v>
      </c>
      <c r="E42" s="18">
        <v>3092.47</v>
      </c>
      <c r="F42" s="18">
        <v>2417.69</v>
      </c>
      <c r="G42" s="18">
        <v>1470</v>
      </c>
      <c r="H42" s="18">
        <v>2100</v>
      </c>
      <c r="I42" s="18">
        <v>1484</v>
      </c>
      <c r="J42" s="18">
        <v>3612</v>
      </c>
      <c r="K42" s="18">
        <v>4613</v>
      </c>
      <c r="L42" s="18">
        <v>6482</v>
      </c>
      <c r="M42" s="18">
        <v>8350</v>
      </c>
      <c r="N42" s="18">
        <v>11360</v>
      </c>
      <c r="O42" s="18">
        <v>14368</v>
      </c>
      <c r="Q42" s="54"/>
      <c r="R42" s="54"/>
      <c r="S42" s="54">
        <v>18.5</v>
      </c>
      <c r="T42" s="54"/>
      <c r="U42" s="54"/>
      <c r="V42" s="54"/>
      <c r="W42" s="54"/>
      <c r="X42" s="54"/>
      <c r="Y42" s="54"/>
    </row>
    <row r="43" spans="1:26" x14ac:dyDescent="0.25">
      <c r="A43" s="48" t="s">
        <v>10</v>
      </c>
      <c r="B43" s="18">
        <v>2576</v>
      </c>
      <c r="C43" s="18">
        <v>8224</v>
      </c>
      <c r="D43" s="18">
        <v>5802</v>
      </c>
      <c r="E43" s="18">
        <v>5802</v>
      </c>
      <c r="F43" s="18">
        <v>4536</v>
      </c>
      <c r="G43" s="18">
        <v>3219</v>
      </c>
      <c r="H43" s="18">
        <v>4598</v>
      </c>
      <c r="I43" s="18">
        <v>4034</v>
      </c>
      <c r="J43" s="18">
        <v>9820</v>
      </c>
      <c r="K43" s="18">
        <v>12542</v>
      </c>
      <c r="L43" s="18">
        <v>17622</v>
      </c>
      <c r="M43" s="18">
        <v>22702</v>
      </c>
      <c r="N43" s="18">
        <v>30885</v>
      </c>
      <c r="O43" s="18">
        <v>39063</v>
      </c>
      <c r="Q43" s="54"/>
      <c r="R43" s="54"/>
      <c r="S43" s="54"/>
      <c r="T43" s="54"/>
      <c r="U43" s="54"/>
      <c r="V43" s="54"/>
      <c r="W43" s="54"/>
      <c r="X43" s="54"/>
      <c r="Y43" s="54"/>
    </row>
    <row r="44" spans="1:26" x14ac:dyDescent="0.25">
      <c r="A44" s="48" t="s">
        <v>11</v>
      </c>
      <c r="B44" s="18">
        <v>4508</v>
      </c>
      <c r="C44" s="18">
        <v>14392</v>
      </c>
      <c r="D44" s="18">
        <v>9671.93</v>
      </c>
      <c r="E44" s="18">
        <v>9671.93</v>
      </c>
      <c r="F44" s="18">
        <v>7561.51</v>
      </c>
      <c r="G44" s="18">
        <v>5792</v>
      </c>
      <c r="H44" s="18">
        <v>8274</v>
      </c>
      <c r="I44" s="18">
        <v>6956</v>
      </c>
      <c r="J44" s="18">
        <v>16932</v>
      </c>
      <c r="K44" s="18">
        <v>21624</v>
      </c>
      <c r="L44" s="18">
        <v>30382</v>
      </c>
      <c r="M44" s="18">
        <v>39141</v>
      </c>
      <c r="N44" s="18">
        <v>53250</v>
      </c>
      <c r="O44" s="18">
        <v>67350</v>
      </c>
      <c r="Q44" s="54"/>
      <c r="R44" s="54"/>
      <c r="S44" s="54"/>
      <c r="T44" s="54"/>
      <c r="U44" s="54"/>
      <c r="V44" s="54"/>
      <c r="W44" s="54"/>
      <c r="X44" s="54"/>
      <c r="Y44" s="54"/>
    </row>
    <row r="45" spans="1:26" x14ac:dyDescent="0.25">
      <c r="A45" s="48" t="s">
        <v>12</v>
      </c>
      <c r="B45" s="18">
        <v>10304</v>
      </c>
      <c r="C45" s="18">
        <v>32896</v>
      </c>
      <c r="D45" s="18">
        <v>19338.07</v>
      </c>
      <c r="E45" s="18">
        <v>19338.07</v>
      </c>
      <c r="F45" s="18">
        <v>15118.49</v>
      </c>
      <c r="G45" s="18">
        <v>12872</v>
      </c>
      <c r="H45" s="18">
        <v>18388</v>
      </c>
      <c r="I45" s="18">
        <v>14840</v>
      </c>
      <c r="J45" s="18">
        <v>36120</v>
      </c>
      <c r="K45" s="18">
        <v>46131</v>
      </c>
      <c r="L45" s="18">
        <v>64815</v>
      </c>
      <c r="M45" s="18">
        <v>83500</v>
      </c>
      <c r="N45" s="18">
        <v>113600</v>
      </c>
      <c r="O45" s="18">
        <v>143680</v>
      </c>
      <c r="Q45" s="54"/>
      <c r="R45" s="54"/>
      <c r="S45" s="54"/>
      <c r="T45" s="54"/>
      <c r="U45" s="54"/>
      <c r="V45" s="54"/>
      <c r="W45" s="54"/>
      <c r="X45" s="54"/>
      <c r="Y45" s="54"/>
    </row>
    <row r="46" spans="1:26" x14ac:dyDescent="0.25">
      <c r="A46" s="48" t="s">
        <v>13</v>
      </c>
      <c r="B46" s="18">
        <v>16100</v>
      </c>
      <c r="C46" s="18">
        <v>51400</v>
      </c>
      <c r="D46" s="18">
        <v>30942.07</v>
      </c>
      <c r="E46" s="18">
        <v>30942.07</v>
      </c>
      <c r="F46" s="18">
        <v>24190.49</v>
      </c>
      <c r="G46" s="18">
        <v>22064</v>
      </c>
      <c r="H46" s="18">
        <v>31520</v>
      </c>
      <c r="I46" s="18">
        <v>25970</v>
      </c>
      <c r="J46" s="18">
        <v>63210</v>
      </c>
      <c r="K46" s="18">
        <v>80729</v>
      </c>
      <c r="L46" s="18">
        <v>113427</v>
      </c>
      <c r="M46" s="18">
        <v>146125</v>
      </c>
      <c r="N46" s="18">
        <v>198800</v>
      </c>
      <c r="O46" s="18">
        <v>251440</v>
      </c>
      <c r="Q46" s="54"/>
      <c r="R46" s="54"/>
      <c r="S46" s="54"/>
      <c r="T46" s="54"/>
      <c r="U46" s="54"/>
      <c r="V46" s="54"/>
      <c r="W46" s="54"/>
      <c r="X46" s="54"/>
      <c r="Y46" s="54"/>
    </row>
    <row r="47" spans="1:26" x14ac:dyDescent="0.25">
      <c r="A47" s="48" t="s">
        <v>14</v>
      </c>
      <c r="B47" s="18">
        <v>24150</v>
      </c>
      <c r="C47" s="18">
        <v>77100</v>
      </c>
      <c r="D47" s="18">
        <v>44483.93</v>
      </c>
      <c r="E47" s="18">
        <v>44483.93</v>
      </c>
      <c r="F47" s="18">
        <v>34777.51</v>
      </c>
      <c r="G47" s="18">
        <v>34936</v>
      </c>
      <c r="H47" s="18">
        <v>49908</v>
      </c>
      <c r="I47" s="18">
        <v>38955</v>
      </c>
      <c r="J47" s="18">
        <v>94815</v>
      </c>
      <c r="K47" s="18">
        <v>121093</v>
      </c>
      <c r="L47" s="18">
        <v>170140</v>
      </c>
      <c r="M47" s="18">
        <v>219187</v>
      </c>
      <c r="N47" s="18">
        <v>298200</v>
      </c>
      <c r="O47" s="18">
        <v>377160</v>
      </c>
      <c r="Q47" s="54"/>
      <c r="R47" s="54"/>
      <c r="S47" s="54"/>
      <c r="T47" s="54"/>
      <c r="U47" s="54"/>
      <c r="V47" s="54"/>
      <c r="W47" s="54"/>
      <c r="X47" s="54"/>
      <c r="Y47" s="54"/>
    </row>
    <row r="48" spans="1:26" x14ac:dyDescent="0.25">
      <c r="S48" s="54"/>
      <c r="T48" s="54"/>
      <c r="U48" s="54"/>
      <c r="V48" s="54"/>
      <c r="W48" s="54"/>
    </row>
  </sheetData>
  <mergeCells count="14">
    <mergeCell ref="A36:O36"/>
    <mergeCell ref="A22:O22"/>
    <mergeCell ref="A1:B1"/>
    <mergeCell ref="C1:C2"/>
    <mergeCell ref="D1:E1"/>
    <mergeCell ref="F1:G1"/>
    <mergeCell ref="I1:I2"/>
    <mergeCell ref="C12:C14"/>
    <mergeCell ref="V1:W1"/>
    <mergeCell ref="T1:U1"/>
    <mergeCell ref="E18:F18"/>
    <mergeCell ref="G18:H18"/>
    <mergeCell ref="H1:H2"/>
    <mergeCell ref="Q1:S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Schedule 2</vt:lpstr>
      <vt:lpstr>Hidden</vt:lpstr>
      <vt:lpstr>Existing_Meter_Sizes</vt:lpstr>
      <vt:lpstr>'Schedule 2'!Print_Area</vt:lpstr>
      <vt:lpstr>Proposed_Meter_Sizes</vt:lpstr>
      <vt:lpstr>Wholesale_Customer</vt:lpstr>
    </vt:vector>
  </TitlesOfParts>
  <Company>Freese and Nichols,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Herrig</dc:creator>
  <cp:lastModifiedBy>Nicholas McCormick</cp:lastModifiedBy>
  <cp:lastPrinted>2017-02-10T20:03:37Z</cp:lastPrinted>
  <dcterms:created xsi:type="dcterms:W3CDTF">2014-07-08T20:19:59Z</dcterms:created>
  <dcterms:modified xsi:type="dcterms:W3CDTF">2021-10-18T15:36:34Z</dcterms:modified>
</cp:coreProperties>
</file>