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T:\WWP\16-IF Calculator\"/>
    </mc:Choice>
  </mc:AlternateContent>
  <xr:revisionPtr revIDLastSave="0" documentId="13_ncr:1_{C3E10CD1-D40B-459D-82A7-777C7C5FB1A2}" xr6:coauthVersionLast="47" xr6:coauthVersionMax="47" xr10:uidLastSave="{00000000-0000-0000-0000-000000000000}"/>
  <workbookProtection workbookAlgorithmName="SHA-512" workbookHashValue="MhPyKhPA4EXg6MdB6191eZRm4UdI1+YHe99BIAM4qEqSGQVAgV7W4/njZFD5NVliIHLjYWOkRVBsOwnZIetvrQ==" workbookSaltValue="e8huG8YaruVwwsTtZCH1KA==" workbookSpinCount="100000" lockStructure="1"/>
  <bookViews>
    <workbookView xWindow="28680" yWindow="-120" windowWidth="29040" windowHeight="15720" xr2:uid="{00000000-000D-0000-FFFF-FFFF00000000}"/>
  </bookViews>
  <sheets>
    <sheet name="Schedule 2" sheetId="20" r:id="rId1"/>
    <sheet name="Hidden" sheetId="23" state="hidden" r:id="rId2"/>
  </sheets>
  <definedNames>
    <definedName name="_Order1" hidden="1">255</definedName>
    <definedName name="_Order2" hidden="1">255</definedName>
    <definedName name="Existing_Meter_Sizes">Hidden!$Q$3:$Q$14</definedName>
    <definedName name="_xlnm.Print_Area" localSheetId="0">'Schedule 2'!$B$1:$P$42</definedName>
    <definedName name="Proposed_Meter_Sizes">Hidden!$R$3:$R$13</definedName>
  </definedNames>
  <calcPr calcId="191029"/>
  <customWorkbookViews>
    <customWorkbookView name="2" guid="{AE89B271-2B61-4891-A1BD-02DE42395B53}" maximized="1" xWindow="-8" yWindow="-8" windowWidth="1936" windowHeight="1056" activeSheetId="1"/>
    <customWorkbookView name="PAGE1" guid="{C7DEFAC1-2A65-43FD-8D0A-4F4353435422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3" l="1"/>
  <c r="Z11" i="20" l="1"/>
  <c r="Z12" i="20"/>
  <c r="H17" i="23" l="1"/>
  <c r="H16" i="23"/>
  <c r="H15" i="23"/>
  <c r="H14" i="23"/>
  <c r="H3" i="23"/>
  <c r="T12" i="20"/>
  <c r="T11" i="20"/>
  <c r="H9" i="23"/>
  <c r="H5" i="23" l="1"/>
  <c r="H4" i="23"/>
  <c r="H13" i="23"/>
  <c r="H12" i="23"/>
  <c r="H10" i="23"/>
  <c r="H8" i="23"/>
  <c r="H7" i="23"/>
  <c r="H6" i="23"/>
  <c r="H11" i="23"/>
  <c r="D22" i="23" l="1"/>
  <c r="Q19" i="20" s="1"/>
  <c r="U33" i="20"/>
  <c r="U31" i="20"/>
  <c r="N19" i="20" l="1"/>
  <c r="N20" i="20"/>
  <c r="N29" i="20"/>
  <c r="N28" i="20"/>
  <c r="N27" i="20"/>
  <c r="N26" i="20"/>
  <c r="N25" i="20"/>
  <c r="N24" i="20"/>
  <c r="N23" i="20"/>
  <c r="N22" i="20"/>
  <c r="N21" i="20"/>
  <c r="Q20" i="20"/>
  <c r="Q29" i="20"/>
  <c r="Q28" i="20"/>
  <c r="Q27" i="20"/>
  <c r="Q26" i="20"/>
  <c r="Q25" i="20"/>
  <c r="Q24" i="20"/>
  <c r="Q23" i="20"/>
  <c r="Q22" i="20"/>
  <c r="Q21" i="20"/>
  <c r="H33" i="20"/>
  <c r="H31" i="20" l="1"/>
  <c r="H35" i="20" s="1"/>
</calcChain>
</file>

<file path=xl/sharedStrings.xml><?xml version="1.0" encoding="utf-8"?>
<sst xmlns="http://schemas.openxmlformats.org/spreadsheetml/2006/main" count="141" uniqueCount="66">
  <si>
    <t>Development Name:</t>
  </si>
  <si>
    <t>Applicant:</t>
  </si>
  <si>
    <t>Insert Development Name</t>
  </si>
  <si>
    <t>Insert Applicant Name</t>
  </si>
  <si>
    <t>Insert Legal Description</t>
  </si>
  <si>
    <t>Meter Size</t>
  </si>
  <si>
    <t>1"</t>
  </si>
  <si>
    <t>1-1/2"</t>
  </si>
  <si>
    <t>2"</t>
  </si>
  <si>
    <t>3"</t>
  </si>
  <si>
    <t>4"</t>
  </si>
  <si>
    <t>6"</t>
  </si>
  <si>
    <t>8"</t>
  </si>
  <si>
    <t>10"</t>
  </si>
  <si>
    <t>Water and Wastewater Impact Fee Costs</t>
  </si>
  <si>
    <t>From Date</t>
  </si>
  <si>
    <t>To Date</t>
  </si>
  <si>
    <t>Ordinance</t>
  </si>
  <si>
    <t>Water</t>
  </si>
  <si>
    <t>Wastewater</t>
  </si>
  <si>
    <t>Maximum</t>
  </si>
  <si>
    <t>Collection</t>
  </si>
  <si>
    <t>10601-1990</t>
  </si>
  <si>
    <t>10871-1991</t>
  </si>
  <si>
    <t>11328-1993</t>
  </si>
  <si>
    <t>12538-1996</t>
  </si>
  <si>
    <t>13810-1999</t>
  </si>
  <si>
    <t>15982-2004</t>
  </si>
  <si>
    <t>16648-10-2005</t>
  </si>
  <si>
    <t>18593-05-2009</t>
  </si>
  <si>
    <t>20406-09-2012</t>
  </si>
  <si>
    <t>Effective Dates</t>
  </si>
  <si>
    <t>--</t>
  </si>
  <si>
    <t>Date Range</t>
  </si>
  <si>
    <t>Estimated Wastewater Impact Fee Due Based on the Meter Size Provided (For Domestic Meters Only):</t>
  </si>
  <si>
    <t>Estimated Water Impact Fee Due Based on the Meter Size Provided (For Domestic or Irrigation Meters):</t>
  </si>
  <si>
    <t>TBD</t>
  </si>
  <si>
    <t>Legal Description (Lot, Block):</t>
  </si>
  <si>
    <t>Total Estimated Impact Fee Cost:</t>
  </si>
  <si>
    <t>Final Plat Recordation Date:</t>
  </si>
  <si>
    <t>Notes</t>
  </si>
  <si>
    <t>Water and Wastewater Impact Fee                                                                           Cost Calculation Worksheet</t>
  </si>
  <si>
    <t>Not Applicable</t>
  </si>
  <si>
    <t>Existing</t>
  </si>
  <si>
    <t>Proposed</t>
  </si>
  <si>
    <t>Proposed Meter Size:</t>
  </si>
  <si>
    <t>Existing Meter Size:</t>
  </si>
  <si>
    <t>User Input</t>
  </si>
  <si>
    <t>Median</t>
  </si>
  <si>
    <t>Final Plat/Building Permit</t>
  </si>
  <si>
    <t>Water Impact Fees</t>
  </si>
  <si>
    <t>Wastewater Impact Fees</t>
  </si>
  <si>
    <t>Named Ranges</t>
  </si>
  <si>
    <t>1. This cost is only for estimation purposes. Actual fees will be determined at the time of building permit.</t>
  </si>
  <si>
    <t>3. This spreadsheet calculates the estimated impact fee due based on the collected impact fee (Schedule 2) at the time of the Final Plat Recordation Date.</t>
  </si>
  <si>
    <t>Building Permit Issuance Date:</t>
  </si>
  <si>
    <t>22525-12-2016</t>
  </si>
  <si>
    <t>Fort Worth Water</t>
  </si>
  <si>
    <t>4. If Final Plat Recordation Date occurs beyond April 1, 2017, the Building Permit Application Date is used to determine the impact fee to be collected.</t>
  </si>
  <si>
    <t>5/8" x 5/8"</t>
  </si>
  <si>
    <t>5/8" x 3/4"</t>
  </si>
  <si>
    <t>3/4" x 3/4"</t>
  </si>
  <si>
    <t>25101-09-2021</t>
  </si>
  <si>
    <t>Worksheet last updated: 06/2025</t>
  </si>
  <si>
    <t>2. Impact fees beyond October 1, 2026 are subject to change.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</si>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</sst>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_(* #,##0.00_);_(* \(#,##0.00\);_(* &quot;-&quot;_);_(@_)"/>
    <numFmt numFmtId="167" formatCode="_(&quot;$&quot;* #,##0.00_);_(&quot;$&quot;* \(#,##0.00\);_(&quot;$&quot;* &quot;-&quot;_);_(@_)"/>
    <numFmt numFmtId="168" formatCode="m/d/yyyy;@"/>
  </numFmts>
  <fonts count="2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2" borderId="1" applyNumberFormat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85">
    <xf numFmtId="0" fontId="0" fillId="0" borderId="0" xfId="0"/>
    <xf numFmtId="165" fontId="7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166" fontId="10" fillId="0" borderId="0" xfId="0" applyNumberFormat="1" applyFont="1" applyAlignment="1">
      <alignment horizontal="center"/>
    </xf>
    <xf numFmtId="42" fontId="10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167" fontId="10" fillId="0" borderId="0" xfId="0" applyNumberFormat="1" applyFont="1"/>
    <xf numFmtId="2" fontId="0" fillId="0" borderId="0" xfId="0" applyNumberFormat="1"/>
    <xf numFmtId="167" fontId="9" fillId="0" borderId="0" xfId="0" applyNumberFormat="1" applyFont="1" applyAlignment="1">
      <alignment horizontal="center"/>
    </xf>
    <xf numFmtId="0" fontId="15" fillId="0" borderId="0" xfId="1" applyFont="1" applyFill="1" applyBorder="1" applyAlignment="1" applyProtection="1">
      <alignment horizontal="center" vertical="center"/>
    </xf>
    <xf numFmtId="168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5" fillId="0" borderId="10" xfId="1" applyFont="1" applyFill="1" applyBorder="1" applyAlignment="1" applyProtection="1">
      <alignment horizontal="center" vertical="center"/>
    </xf>
    <xf numFmtId="14" fontId="19" fillId="4" borderId="10" xfId="8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/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12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/>
    <xf numFmtId="0" fontId="16" fillId="0" borderId="0" xfId="0" applyFont="1"/>
    <xf numFmtId="14" fontId="16" fillId="0" borderId="0" xfId="0" applyNumberFormat="1" applyFont="1"/>
    <xf numFmtId="0" fontId="18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44" fontId="23" fillId="0" borderId="0" xfId="7" applyFont="1" applyFill="1" applyBorder="1" applyAlignment="1">
      <alignment horizontal="center" wrapText="1"/>
    </xf>
    <xf numFmtId="0" fontId="24" fillId="0" borderId="3" xfId="0" applyFont="1" applyBorder="1" applyAlignment="1">
      <alignment wrapText="1"/>
    </xf>
    <xf numFmtId="44" fontId="23" fillId="0" borderId="3" xfId="7" applyFont="1" applyFill="1" applyBorder="1" applyAlignment="1">
      <alignment horizontal="center" wrapText="1"/>
    </xf>
    <xf numFmtId="44" fontId="24" fillId="0" borderId="0" xfId="7" applyFont="1" applyFill="1" applyBorder="1" applyAlignment="1">
      <alignment wrapText="1"/>
    </xf>
    <xf numFmtId="0" fontId="9" fillId="0" borderId="0" xfId="0" applyFont="1" applyAlignment="1">
      <alignment horizontal="right" vertical="top"/>
    </xf>
    <xf numFmtId="0" fontId="11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11" xfId="0" applyFont="1" applyBorder="1" applyAlignment="1">
      <alignment vertical="center"/>
    </xf>
    <xf numFmtId="164" fontId="0" fillId="0" borderId="0" xfId="0" applyNumberFormat="1"/>
    <xf numFmtId="168" fontId="0" fillId="0" borderId="10" xfId="0" quotePrefix="1" applyNumberForma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0" fillId="0" borderId="10" xfId="0" quotePrefix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26" fillId="0" borderId="8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44" fontId="23" fillId="6" borderId="8" xfId="7" applyFont="1" applyFill="1" applyBorder="1" applyAlignment="1">
      <alignment horizontal="center" vertical="center" wrapText="1"/>
    </xf>
    <xf numFmtId="44" fontId="23" fillId="6" borderId="9" xfId="7" applyFont="1" applyFill="1" applyBorder="1" applyAlignment="1">
      <alignment horizontal="center" vertical="center" wrapText="1"/>
    </xf>
    <xf numFmtId="44" fontId="23" fillId="3" borderId="0" xfId="7" applyFont="1" applyFill="1" applyBorder="1" applyAlignment="1">
      <alignment horizontal="center" vertical="center" wrapText="1"/>
    </xf>
    <xf numFmtId="44" fontId="23" fillId="3" borderId="3" xfId="7" applyFont="1" applyFill="1" applyBorder="1" applyAlignment="1">
      <alignment horizontal="center" vertical="center" wrapText="1"/>
    </xf>
    <xf numFmtId="44" fontId="23" fillId="5" borderId="5" xfId="7" applyFont="1" applyFill="1" applyBorder="1" applyAlignment="1">
      <alignment horizontal="center" wrapText="1"/>
    </xf>
    <xf numFmtId="44" fontId="23" fillId="5" borderId="6" xfId="7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right" vertical="center"/>
    </xf>
    <xf numFmtId="0" fontId="22" fillId="5" borderId="5" xfId="0" applyFont="1" applyFill="1" applyBorder="1" applyAlignment="1">
      <alignment horizontal="right" vertical="center"/>
    </xf>
    <xf numFmtId="0" fontId="22" fillId="6" borderId="7" xfId="0" applyFont="1" applyFill="1" applyBorder="1" applyAlignment="1">
      <alignment horizontal="right" vertical="center" wrapText="1"/>
    </xf>
    <xf numFmtId="0" fontId="22" fillId="6" borderId="8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14" fontId="21" fillId="5" borderId="10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10" xfId="1" applyFont="1" applyFill="1" applyBorder="1" applyAlignment="1" applyProtection="1">
      <alignment horizontal="left" vertical="center" wrapText="1"/>
      <protection locked="0"/>
    </xf>
    <xf numFmtId="0" fontId="21" fillId="5" borderId="10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</cellXfs>
  <cellStyles count="9">
    <cellStyle name="Comma 2" xfId="4" xr:uid="{00000000-0005-0000-0000-000000000000}"/>
    <cellStyle name="Currency" xfId="7" builtinId="4"/>
    <cellStyle name="Currency 2" xfId="6" xr:uid="{00000000-0005-0000-0000-000002000000}"/>
    <cellStyle name="Good" xfId="8" builtinId="26"/>
    <cellStyle name="Input" xfId="1" builtinId="20"/>
    <cellStyle name="Normal" xfId="0" builtinId="0"/>
    <cellStyle name="Normal 2" xfId="2" xr:uid="{00000000-0005-0000-0000-000006000000}"/>
    <cellStyle name="Normal 3" xfId="3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1990725</xdr:colOff>
      <xdr:row>2</xdr:row>
      <xdr:rowOff>161924</xdr:rowOff>
    </xdr:from>
    <xdr:to>
      <xdr:col>7</xdr:col>
      <xdr:colOff>116479</xdr:colOff>
      <xdr:row>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2F9261-1E9D-48FE-97C7-8A26921C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781049"/>
          <a:ext cx="2640604" cy="11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  <pageSetUpPr fitToPage="1"/>
  </sheetPr>
  <dimension ref="B1:AA57"/>
  <sheetViews>
    <sheetView showGridLines="0" tabSelected="1" view="pageBreakPreview" zoomScaleNormal="100" zoomScaleSheetLayoutView="100" workbookViewId="0">
      <selection activeCell="D14" sqref="D14:P14"/>
    </sheetView>
  </sheetViews>
  <sheetFormatPr defaultColWidth="9.140625" defaultRowHeight="0" customHeight="1" zeroHeight="1" x14ac:dyDescent="0.25"/>
  <cols>
    <col min="1" max="2" width="1.85546875" customWidth="1"/>
    <col min="3" max="3" width="35.7109375" customWidth="1"/>
    <col min="4" max="4" width="8.7109375" customWidth="1"/>
    <col min="5" max="5" width="1.85546875" customWidth="1"/>
    <col min="6" max="6" width="11.42578125" customWidth="1"/>
    <col min="7" max="7" width="10" customWidth="1"/>
    <col min="8" max="8" width="3" customWidth="1"/>
    <col min="9" max="9" width="4.42578125" customWidth="1"/>
    <col min="10" max="10" width="1.85546875" customWidth="1"/>
    <col min="11" max="11" width="5" customWidth="1"/>
    <col min="12" max="12" width="2.140625" customWidth="1"/>
    <col min="13" max="13" width="3.28515625" customWidth="1"/>
    <col min="14" max="14" width="12" bestFit="1" customWidth="1"/>
    <col min="15" max="15" width="4.7109375" customWidth="1"/>
    <col min="16" max="16" width="3.7109375" customWidth="1"/>
    <col min="17" max="17" width="14.140625" hidden="1" customWidth="1"/>
    <col min="18" max="18" width="8.5703125" hidden="1" customWidth="1"/>
    <col min="19" max="19" width="14.85546875" hidden="1" customWidth="1"/>
    <col min="20" max="20" width="11.140625" hidden="1" customWidth="1"/>
    <col min="21" max="21" width="23.5703125" hidden="1" customWidth="1"/>
    <col min="22" max="22" width="13.85546875" hidden="1" customWidth="1"/>
    <col min="23" max="23" width="14.42578125" hidden="1" customWidth="1"/>
    <col min="24" max="24" width="18.28515625" hidden="1" customWidth="1"/>
    <col min="25" max="25" width="11.28515625" hidden="1" customWidth="1"/>
    <col min="26" max="26" width="17" hidden="1" customWidth="1"/>
    <col min="27" max="27" width="12" hidden="1" customWidth="1"/>
    <col min="28" max="37" width="5.7109375" customWidth="1"/>
    <col min="38" max="41" width="9.140625" customWidth="1"/>
  </cols>
  <sheetData>
    <row r="1" spans="2:26" ht="49.5" customHeight="1" x14ac:dyDescent="0.25">
      <c r="B1" s="72" t="s">
        <v>41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W1" s="35"/>
    </row>
    <row r="2" spans="2:26" ht="31.5" customHeight="1" x14ac:dyDescent="0.35">
      <c r="B2" s="73" t="s">
        <v>57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W2" s="35"/>
    </row>
    <row r="3" spans="2:26" ht="26.25" customHeight="1" x14ac:dyDescent="0.25">
      <c r="C3" s="26"/>
      <c r="D3" s="2"/>
      <c r="E3" s="2"/>
      <c r="F3" s="26"/>
      <c r="G3" s="2"/>
      <c r="H3" s="2"/>
      <c r="I3" s="2"/>
      <c r="J3" s="2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2:26" ht="26.25" customHeight="1" x14ac:dyDescent="0.25">
      <c r="C4" s="26"/>
      <c r="D4" s="2"/>
      <c r="E4" s="2"/>
      <c r="F4" s="26"/>
      <c r="G4" s="2"/>
      <c r="H4" s="2"/>
      <c r="I4" s="2"/>
      <c r="J4" s="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2:26" ht="26.25" customHeight="1" x14ac:dyDescent="0.25">
      <c r="C5" s="26"/>
      <c r="D5" s="2"/>
      <c r="E5" s="2"/>
      <c r="F5" s="26"/>
      <c r="G5" s="2"/>
      <c r="H5" s="2"/>
      <c r="I5" s="2"/>
      <c r="J5" s="2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2:26" ht="26.25" customHeight="1" x14ac:dyDescent="0.25">
      <c r="C6" s="26"/>
      <c r="D6" s="2"/>
      <c r="E6" s="2"/>
      <c r="F6" s="26"/>
      <c r="G6" s="2"/>
      <c r="H6" s="2"/>
      <c r="I6" s="2"/>
      <c r="J6" s="2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2:26" ht="18.75" x14ac:dyDescent="0.25">
      <c r="C7" s="8"/>
      <c r="D7" s="2"/>
      <c r="E7" s="2"/>
      <c r="F7" s="28"/>
      <c r="G7" s="2"/>
      <c r="H7" s="2"/>
      <c r="I7" s="2"/>
      <c r="J7" s="2"/>
      <c r="K7" s="2"/>
      <c r="L7" s="2"/>
      <c r="M7" s="2"/>
      <c r="N7" s="20"/>
      <c r="O7" s="20"/>
      <c r="P7" s="20"/>
      <c r="Q7" s="20"/>
      <c r="R7" s="20"/>
      <c r="S7" s="20"/>
      <c r="T7" s="20"/>
      <c r="U7" s="20"/>
    </row>
    <row r="8" spans="2:26" ht="39.950000000000003" customHeight="1" x14ac:dyDescent="0.25">
      <c r="C8" s="39" t="s">
        <v>0</v>
      </c>
      <c r="D8" s="75" t="s">
        <v>2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2:26" ht="39.950000000000003" customHeight="1" x14ac:dyDescent="0.25">
      <c r="C9" s="39" t="s">
        <v>1</v>
      </c>
      <c r="D9" s="75" t="s">
        <v>3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2:26" ht="39.950000000000003" customHeight="1" x14ac:dyDescent="0.25">
      <c r="C10" s="39" t="s">
        <v>37</v>
      </c>
      <c r="D10" s="75" t="s">
        <v>4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2:26" ht="39.950000000000003" customHeight="1" x14ac:dyDescent="0.25">
      <c r="C11" s="39" t="s">
        <v>39</v>
      </c>
      <c r="D11" s="74" t="s">
        <v>65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T11" s="38" t="b">
        <f>IFERROR(OR(IFERROR(YEAR(D11)&gt;=1900,FALSE),D11="mm/dd/yyyy"),FALSE)</f>
        <v>1</v>
      </c>
      <c r="V11" t="s">
        <v>42</v>
      </c>
      <c r="W11">
        <v>0</v>
      </c>
      <c r="Y11" t="s">
        <v>43</v>
      </c>
      <c r="Z11">
        <f>VLOOKUP(D13,$V$11:$X$22,2,FALSE)</f>
        <v>0</v>
      </c>
    </row>
    <row r="12" spans="2:26" ht="39.950000000000003" customHeight="1" x14ac:dyDescent="0.25">
      <c r="C12" s="39" t="s">
        <v>55</v>
      </c>
      <c r="D12" s="74" t="s">
        <v>65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T12" s="38" t="b">
        <f>IFERROR(OR(IFERROR(YEAR(D12)&gt;=1900,FALSE),D12="mm/dd/yyyy"),FALSE)</f>
        <v>1</v>
      </c>
      <c r="V12" t="s">
        <v>59</v>
      </c>
      <c r="W12">
        <v>1</v>
      </c>
      <c r="Y12" t="s">
        <v>44</v>
      </c>
      <c r="Z12">
        <f>VLOOKUP(D14,$V$11:$X$22,2,FALSE)</f>
        <v>1</v>
      </c>
    </row>
    <row r="13" spans="2:26" ht="18.75" x14ac:dyDescent="0.25">
      <c r="C13" s="39" t="s">
        <v>46</v>
      </c>
      <c r="D13" s="76" t="s">
        <v>42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V13" t="s">
        <v>60</v>
      </c>
      <c r="W13">
        <v>2</v>
      </c>
    </row>
    <row r="14" spans="2:26" ht="18.75" x14ac:dyDescent="0.25">
      <c r="C14" s="39" t="s">
        <v>45</v>
      </c>
      <c r="D14" s="76" t="s">
        <v>59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V14" t="s">
        <v>61</v>
      </c>
      <c r="W14">
        <v>3</v>
      </c>
    </row>
    <row r="15" spans="2:26" ht="24.75" customHeight="1" thickBot="1" x14ac:dyDescent="0.3">
      <c r="C15" s="46"/>
      <c r="D15" s="30"/>
      <c r="E15" s="2"/>
      <c r="F15" s="2"/>
      <c r="G15" s="29"/>
      <c r="H15" s="25"/>
      <c r="I15" s="30"/>
      <c r="L15" s="2"/>
      <c r="M15" s="2"/>
      <c r="N15" s="2"/>
      <c r="O15" s="2"/>
      <c r="P15" s="2"/>
      <c r="Q15" s="2"/>
      <c r="T15" s="23"/>
      <c r="U15" s="1"/>
      <c r="V15" t="s">
        <v>6</v>
      </c>
      <c r="W15">
        <v>4</v>
      </c>
    </row>
    <row r="16" spans="2:26" ht="18" hidden="1" customHeight="1" x14ac:dyDescent="0.3">
      <c r="C16" s="2"/>
      <c r="D16" s="2"/>
      <c r="E16" s="2"/>
      <c r="F16" s="2"/>
      <c r="G16" s="2"/>
      <c r="H16" s="2"/>
      <c r="I16" s="2"/>
      <c r="J16" s="2"/>
      <c r="L16" s="5"/>
      <c r="M16" s="4"/>
      <c r="N16" s="9"/>
      <c r="O16" s="9"/>
      <c r="P16" s="9"/>
      <c r="Q16" s="9"/>
      <c r="R16" s="9"/>
      <c r="S16" s="6"/>
      <c r="T16" s="10"/>
      <c r="U16" s="10"/>
      <c r="V16" t="s">
        <v>7</v>
      </c>
      <c r="W16">
        <v>5</v>
      </c>
    </row>
    <row r="17" spans="3:23" ht="18.75" hidden="1" x14ac:dyDescent="0.25">
      <c r="C17" s="31" t="s">
        <v>14</v>
      </c>
      <c r="D17" s="32"/>
      <c r="E17" s="32"/>
      <c r="F17" s="32"/>
      <c r="G17" s="32"/>
      <c r="H17" s="32"/>
      <c r="I17" s="32"/>
      <c r="J17" s="32"/>
      <c r="K17" s="32"/>
      <c r="L17" s="33"/>
      <c r="M17" s="33"/>
      <c r="N17" s="33"/>
      <c r="O17" s="33"/>
      <c r="P17" s="33"/>
      <c r="Q17" s="33"/>
      <c r="V17" t="s">
        <v>8</v>
      </c>
      <c r="W17">
        <v>6</v>
      </c>
    </row>
    <row r="18" spans="3:23" ht="15" hidden="1" x14ac:dyDescent="0.25">
      <c r="C18" s="24" t="s">
        <v>5</v>
      </c>
      <c r="D18" s="24"/>
      <c r="E18" s="24"/>
      <c r="F18" s="24"/>
      <c r="G18" s="79"/>
      <c r="H18" s="79"/>
      <c r="J18" s="7"/>
      <c r="K18" s="7"/>
      <c r="M18" s="7"/>
      <c r="N18" s="24" t="s">
        <v>18</v>
      </c>
      <c r="Q18" s="24" t="s">
        <v>19</v>
      </c>
      <c r="V18" t="s">
        <v>9</v>
      </c>
      <c r="W18">
        <v>7</v>
      </c>
    </row>
    <row r="19" spans="3:23" ht="15" hidden="1" x14ac:dyDescent="0.25">
      <c r="C19" s="13" t="s">
        <v>59</v>
      </c>
      <c r="D19" s="13"/>
      <c r="E19" s="34"/>
      <c r="F19" s="3"/>
      <c r="G19" s="77"/>
      <c r="H19" s="77"/>
      <c r="J19" s="78"/>
      <c r="K19" s="78"/>
      <c r="M19" s="11"/>
      <c r="N19" s="12" t="e">
        <f>INDEX(Hidden!$A$25:$Q$36,MATCH(C19,Hidden!$A$40:$A$51,0),MATCH(Hidden!$D$22,Hidden!$A$40:$Q$40,0))</f>
        <v>#N/A</v>
      </c>
      <c r="Q19" s="12" t="e">
        <f>INDEX(Hidden!$A$40:$Q$51,MATCH(C19,Hidden!$A$40:$A$51,0),MATCH(Hidden!$D$22,Hidden!$A$40:$Q$40,0))</f>
        <v>#N/A</v>
      </c>
      <c r="V19" t="s">
        <v>10</v>
      </c>
      <c r="W19">
        <v>8</v>
      </c>
    </row>
    <row r="20" spans="3:23" ht="15" hidden="1" x14ac:dyDescent="0.25">
      <c r="C20" s="13" t="s">
        <v>60</v>
      </c>
      <c r="D20" s="13"/>
      <c r="E20" s="34"/>
      <c r="F20" s="3"/>
      <c r="G20" s="34"/>
      <c r="H20" s="34"/>
      <c r="J20" s="55"/>
      <c r="K20" s="55"/>
      <c r="M20" s="11"/>
      <c r="N20" s="12" t="e">
        <f>INDEX(Hidden!$A$25:$Q$36,MATCH(C20,Hidden!$A$40:$A$51,0),MATCH(Hidden!$D$22,Hidden!$A$40:$Q$40,0))</f>
        <v>#N/A</v>
      </c>
      <c r="Q20" s="12" t="e">
        <f>INDEX(Hidden!$A$40:$Q$51,MATCH(C20,Hidden!$A$40:$A$51,0),MATCH(Hidden!$D$22,Hidden!$A$40:$Q$40,0))</f>
        <v>#N/A</v>
      </c>
      <c r="V20" t="s">
        <v>11</v>
      </c>
      <c r="W20">
        <v>9</v>
      </c>
    </row>
    <row r="21" spans="3:23" ht="15" hidden="1" x14ac:dyDescent="0.25">
      <c r="C21" s="13" t="s">
        <v>61</v>
      </c>
      <c r="D21" s="13"/>
      <c r="E21" s="34"/>
      <c r="F21" s="3"/>
      <c r="G21" s="77"/>
      <c r="H21" s="77"/>
      <c r="J21" s="78"/>
      <c r="K21" s="78"/>
      <c r="M21" s="11"/>
      <c r="N21" s="12" t="e">
        <f>INDEX(Hidden!$A$25:$Q$36,MATCH(C21,Hidden!$A$40:$A$51,0),MATCH(Hidden!$D$22,Hidden!$A$40:$Q$40,0))</f>
        <v>#N/A</v>
      </c>
      <c r="Q21" s="12" t="e">
        <f>INDEX(Hidden!$A$40:$Q$51,MATCH(C21,Hidden!$A$40:$A$51,0),MATCH(Hidden!$D$22,Hidden!$A$40:$Q$40,0))</f>
        <v>#N/A</v>
      </c>
      <c r="V21" t="s">
        <v>12</v>
      </c>
      <c r="W21">
        <v>10</v>
      </c>
    </row>
    <row r="22" spans="3:23" ht="15" hidden="1" x14ac:dyDescent="0.25">
      <c r="C22" s="13" t="s">
        <v>6</v>
      </c>
      <c r="D22" s="13"/>
      <c r="E22" s="34"/>
      <c r="F22" s="3"/>
      <c r="G22" s="77"/>
      <c r="H22" s="77"/>
      <c r="J22" s="78"/>
      <c r="K22" s="78"/>
      <c r="M22" s="11"/>
      <c r="N22" s="12" t="e">
        <f>INDEX(Hidden!$A$25:$Q$36,MATCH(C22,Hidden!$A$40:$A$51,0),MATCH(Hidden!$D$22,Hidden!$A$40:$Q$40,0))</f>
        <v>#N/A</v>
      </c>
      <c r="Q22" s="12" t="e">
        <f>INDEX(Hidden!$A$40:$Q$51,MATCH(C22,Hidden!$A$40:$A$51,0),MATCH(Hidden!$D$22,Hidden!$A$40:$Q$40,0))</f>
        <v>#N/A</v>
      </c>
      <c r="V22" t="s">
        <v>13</v>
      </c>
      <c r="W22">
        <v>11</v>
      </c>
    </row>
    <row r="23" spans="3:23" ht="15" hidden="1" x14ac:dyDescent="0.25">
      <c r="C23" s="13" t="s">
        <v>7</v>
      </c>
      <c r="D23" s="13"/>
      <c r="E23" s="34"/>
      <c r="F23" s="3"/>
      <c r="G23" s="77"/>
      <c r="H23" s="77"/>
      <c r="J23" s="78"/>
      <c r="K23" s="78"/>
      <c r="M23" s="11"/>
      <c r="N23" s="12" t="e">
        <f>INDEX(Hidden!$A$25:$Q$36,MATCH(C23,Hidden!$A$40:$A$51,0),MATCH(Hidden!$D$22,Hidden!$A$40:$Q$40,0))</f>
        <v>#N/A</v>
      </c>
      <c r="Q23" s="12" t="e">
        <f>INDEX(Hidden!$A$40:$Q$51,MATCH(C23,Hidden!$A$40:$A$51,0),MATCH(Hidden!$D$22,Hidden!$A$40:$Q$40,0))</f>
        <v>#N/A</v>
      </c>
    </row>
    <row r="24" spans="3:23" ht="15" hidden="1" x14ac:dyDescent="0.25">
      <c r="C24" s="13" t="s">
        <v>8</v>
      </c>
      <c r="D24" s="13"/>
      <c r="E24" s="34"/>
      <c r="F24" s="3"/>
      <c r="G24" s="77"/>
      <c r="H24" s="77"/>
      <c r="J24" s="78"/>
      <c r="K24" s="78"/>
      <c r="M24" s="11"/>
      <c r="N24" s="12" t="e">
        <f>INDEX(Hidden!$A$25:$Q$36,MATCH(C24,Hidden!$A$40:$A$51,0),MATCH(Hidden!$D$22,Hidden!$A$40:$Q$40,0))</f>
        <v>#N/A</v>
      </c>
      <c r="Q24" s="12" t="e">
        <f>INDEX(Hidden!$A$40:$Q$51,MATCH(C24,Hidden!$A$40:$A$51,0),MATCH(Hidden!$D$22,Hidden!$A$40:$Q$40,0))</f>
        <v>#N/A</v>
      </c>
    </row>
    <row r="25" spans="3:23" ht="15" hidden="1" x14ac:dyDescent="0.25">
      <c r="C25" s="13" t="s">
        <v>9</v>
      </c>
      <c r="D25" s="13"/>
      <c r="E25" s="34"/>
      <c r="F25" s="3"/>
      <c r="G25" s="77"/>
      <c r="H25" s="77"/>
      <c r="J25" s="78"/>
      <c r="K25" s="78"/>
      <c r="M25" s="11"/>
      <c r="N25" s="12" t="e">
        <f>INDEX(Hidden!$A$25:$Q$36,MATCH(C25,Hidden!$A$40:$A$51,0),MATCH(Hidden!$D$22,Hidden!$A$40:$Q$40,0))</f>
        <v>#N/A</v>
      </c>
      <c r="Q25" s="12" t="e">
        <f>INDEX(Hidden!$A$40:$Q$51,MATCH(C25,Hidden!$A$40:$A$51,0),MATCH(Hidden!$D$22,Hidden!$A$40:$Q$40,0))</f>
        <v>#N/A</v>
      </c>
    </row>
    <row r="26" spans="3:23" ht="15" hidden="1" x14ac:dyDescent="0.25">
      <c r="C26" s="13" t="s">
        <v>10</v>
      </c>
      <c r="D26" s="13"/>
      <c r="E26" s="34"/>
      <c r="F26" s="3"/>
      <c r="G26" s="77"/>
      <c r="H26" s="77"/>
      <c r="J26" s="78"/>
      <c r="K26" s="78"/>
      <c r="M26" s="11"/>
      <c r="N26" s="12" t="e">
        <f>INDEX(Hidden!$A$25:$Q$36,MATCH(C26,Hidden!$A$40:$A$51,0),MATCH(Hidden!$D$22,Hidden!$A$40:$Q$40,0))</f>
        <v>#N/A</v>
      </c>
      <c r="Q26" s="12" t="e">
        <f>INDEX(Hidden!$A$40:$Q$51,MATCH(C26,Hidden!$A$40:$A$51,0),MATCH(Hidden!$D$22,Hidden!$A$40:$Q$40,0))</f>
        <v>#N/A</v>
      </c>
    </row>
    <row r="27" spans="3:23" ht="15" hidden="1" x14ac:dyDescent="0.25">
      <c r="C27" s="13" t="s">
        <v>11</v>
      </c>
      <c r="D27" s="13"/>
      <c r="E27" s="34"/>
      <c r="F27" s="3"/>
      <c r="G27" s="77"/>
      <c r="H27" s="77"/>
      <c r="J27" s="78"/>
      <c r="K27" s="78"/>
      <c r="M27" s="11"/>
      <c r="N27" s="12" t="e">
        <f>INDEX(Hidden!$A$25:$Q$36,MATCH(C27,Hidden!$A$40:$A$51,0),MATCH(Hidden!$D$22,Hidden!$A$40:$Q$40,0))</f>
        <v>#N/A</v>
      </c>
      <c r="Q27" s="12" t="e">
        <f>INDEX(Hidden!$A$40:$Q$51,MATCH(C27,Hidden!$A$40:$A$51,0),MATCH(Hidden!$D$22,Hidden!$A$40:$Q$40,0))</f>
        <v>#N/A</v>
      </c>
    </row>
    <row r="28" spans="3:23" ht="15" hidden="1" x14ac:dyDescent="0.25">
      <c r="C28" s="13" t="s">
        <v>12</v>
      </c>
      <c r="D28" s="13"/>
      <c r="E28" s="34"/>
      <c r="F28" s="3"/>
      <c r="G28" s="77"/>
      <c r="H28" s="77"/>
      <c r="J28" s="78"/>
      <c r="K28" s="78"/>
      <c r="M28" s="11"/>
      <c r="N28" s="12" t="e">
        <f>INDEX(Hidden!$A$25:$Q$36,MATCH(C28,Hidden!$A$40:$A$51,0),MATCH(Hidden!$D$22,Hidden!$A$40:$Q$40,0))</f>
        <v>#N/A</v>
      </c>
      <c r="Q28" s="12" t="e">
        <f>INDEX(Hidden!$A$40:$Q$51,MATCH(C28,Hidden!$A$40:$A$51,0),MATCH(Hidden!$D$22,Hidden!$A$40:$Q$40,0))</f>
        <v>#N/A</v>
      </c>
    </row>
    <row r="29" spans="3:23" ht="15" hidden="1" x14ac:dyDescent="0.25">
      <c r="C29" s="13" t="s">
        <v>13</v>
      </c>
      <c r="D29" s="13"/>
      <c r="E29" s="34"/>
      <c r="F29" s="3"/>
      <c r="G29" s="77"/>
      <c r="H29" s="77"/>
      <c r="J29" s="78"/>
      <c r="K29" s="78"/>
      <c r="M29" s="11"/>
      <c r="N29" s="12" t="e">
        <f>INDEX(Hidden!$A$25:$Q$36,MATCH(C29,Hidden!$A$40:$A$51,0),MATCH(Hidden!$D$22,Hidden!$A$40:$Q$40,0))</f>
        <v>#N/A</v>
      </c>
      <c r="Q29" s="12" t="e">
        <f>INDEX(Hidden!$A$40:$Q$51,MATCH(C29,Hidden!$A$40:$A$51,0),MATCH(Hidden!$D$22,Hidden!$A$40:$Q$40,0))</f>
        <v>#N/A</v>
      </c>
      <c r="T29" s="36"/>
      <c r="U29" s="37"/>
      <c r="V29" s="37"/>
    </row>
    <row r="30" spans="3:23" ht="15.75" hidden="1" thickBot="1" x14ac:dyDescent="0.3"/>
    <row r="31" spans="3:23" ht="50.1" customHeight="1" thickTop="1" x14ac:dyDescent="0.25">
      <c r="C31" s="68" t="s">
        <v>35</v>
      </c>
      <c r="D31" s="69"/>
      <c r="E31" s="69"/>
      <c r="F31" s="69"/>
      <c r="G31" s="69"/>
      <c r="H31" s="60" t="str">
        <f>IFERROR(IF(OR($D$11="",$D$11="mm/dd/yyyy",$D$12="",$D$12="mm/dd/yyyy"),"INPUT PLAT/PERMIT DATE",IF(D11&lt;Hidden!A3,"Prior To Impact Fee Program",INDEX($C$18:$Q$29,MATCH($D$14,$C$18:$C$29,0),MATCH(T31,$C$18:$Q$18,0))-U31)),"INVALID METER SIZE")</f>
        <v>INPUT PLAT/PERMIT DATE</v>
      </c>
      <c r="I31" s="60"/>
      <c r="J31" s="60"/>
      <c r="K31" s="60"/>
      <c r="L31" s="60"/>
      <c r="M31" s="60"/>
      <c r="N31" s="60"/>
      <c r="O31" s="60"/>
      <c r="P31" s="61"/>
      <c r="T31" t="s">
        <v>18</v>
      </c>
      <c r="U31">
        <f>IF($D$13="Not Applicable",0,IF($Z$11&gt;$Z$12,"Invalid Meter Size",INDEX($C$18:$Q$29,MATCH($D$13,$C$18:$C$29,0),MATCH(T31,$C$18:$Q$18,0))))</f>
        <v>0</v>
      </c>
    </row>
    <row r="32" spans="3:23" ht="15" customHeight="1" x14ac:dyDescent="0.35">
      <c r="C32" s="22"/>
      <c r="D32" s="19"/>
      <c r="E32" s="19"/>
      <c r="F32" s="21"/>
      <c r="G32" s="21"/>
      <c r="H32" s="40"/>
      <c r="I32" s="40"/>
      <c r="J32" s="40"/>
      <c r="K32" s="40"/>
      <c r="L32" s="45"/>
      <c r="M32" s="41"/>
      <c r="N32" s="41"/>
      <c r="O32" s="42"/>
      <c r="P32" s="43"/>
    </row>
    <row r="33" spans="3:21" ht="50.1" customHeight="1" x14ac:dyDescent="0.25">
      <c r="C33" s="70" t="s">
        <v>34</v>
      </c>
      <c r="D33" s="71"/>
      <c r="E33" s="71"/>
      <c r="F33" s="71"/>
      <c r="G33" s="71"/>
      <c r="H33" s="62" t="str">
        <f>IFERROR(IF(OR($D$11="",$D$11="mm/dd/yyyy",$D$12="",$D$12="mm/dd/yyyy"),"INPUT PLAT/PERMIT DATE",IF(D11&lt;Hidden!A3,"Prior To Impact Fee Program",INDEX($C$18:$Q$29,MATCH($D$14,$C$18:$C$29,0),MATCH(T33,$C$18:$Q$18,0))-U33)),"INVALID METER SIZE")</f>
        <v>INPUT PLAT/PERMIT DATE</v>
      </c>
      <c r="I33" s="62"/>
      <c r="J33" s="62"/>
      <c r="K33" s="62"/>
      <c r="L33" s="62"/>
      <c r="M33" s="62"/>
      <c r="N33" s="62"/>
      <c r="O33" s="62"/>
      <c r="P33" s="63"/>
      <c r="T33" t="s">
        <v>19</v>
      </c>
      <c r="U33">
        <f>IF($D$13="Not Applicable",0,IF($Z$11&gt;$Z$12,"Invalid Meter Size",INDEX($C$18:$Q$29,MATCH($D$13,$C$18:$C$29,0),MATCH(T33,$C$18:$Q$18,0))))</f>
        <v>0</v>
      </c>
    </row>
    <row r="34" spans="3:21" ht="15" customHeight="1" x14ac:dyDescent="0.35">
      <c r="C34" s="22"/>
      <c r="D34" s="19"/>
      <c r="E34" s="19"/>
      <c r="F34" s="21"/>
      <c r="G34" s="21"/>
      <c r="H34" s="40"/>
      <c r="I34" s="40"/>
      <c r="J34" s="40"/>
      <c r="K34" s="40"/>
      <c r="L34" s="40"/>
      <c r="M34" s="41"/>
      <c r="N34" s="41"/>
      <c r="O34" s="41"/>
      <c r="P34" s="44"/>
    </row>
    <row r="35" spans="3:21" ht="19.5" customHeight="1" thickBot="1" x14ac:dyDescent="0.4">
      <c r="C35" s="66" t="s">
        <v>38</v>
      </c>
      <c r="D35" s="67"/>
      <c r="E35" s="67"/>
      <c r="F35" s="67"/>
      <c r="G35" s="67"/>
      <c r="H35" s="64" t="str">
        <f>IFERROR(H31+H33,"--")</f>
        <v>--</v>
      </c>
      <c r="I35" s="64"/>
      <c r="J35" s="64"/>
      <c r="K35" s="64"/>
      <c r="L35" s="64"/>
      <c r="M35" s="64"/>
      <c r="N35" s="64"/>
      <c r="O35" s="64"/>
      <c r="P35" s="65"/>
    </row>
    <row r="36" spans="3:21" ht="15.75" thickTop="1" x14ac:dyDescent="0.25">
      <c r="C36" s="58" t="s">
        <v>40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3:21" ht="15" x14ac:dyDescent="0.25">
      <c r="C37" s="59" t="s">
        <v>53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3:21" ht="17.25" customHeight="1" x14ac:dyDescent="0.25">
      <c r="C38" s="59" t="s">
        <v>64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3:21" ht="26.25" customHeight="1" x14ac:dyDescent="0.25">
      <c r="C39" s="59" t="s">
        <v>54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3:21" ht="27" customHeight="1" x14ac:dyDescent="0.25">
      <c r="C40" s="59" t="s">
        <v>58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3:21" ht="15" customHeight="1" x14ac:dyDescent="0.25">
      <c r="C41" s="47" t="s">
        <v>63</v>
      </c>
    </row>
    <row r="42" spans="3:21" ht="15" customHeight="1" x14ac:dyDescent="0.25"/>
    <row r="43" spans="3:21" ht="15" customHeight="1" x14ac:dyDescent="0.25"/>
    <row r="44" spans="3:21" ht="15" customHeight="1" x14ac:dyDescent="0.25"/>
    <row r="45" spans="3:21" ht="15" customHeight="1" x14ac:dyDescent="0.25"/>
    <row r="46" spans="3:21" ht="15" customHeight="1" x14ac:dyDescent="0.25"/>
    <row r="47" spans="3:21" ht="15" customHeight="1" x14ac:dyDescent="0.25"/>
    <row r="48" spans="3:2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</sheetData>
  <sheetProtection selectLockedCells="1"/>
  <protectedRanges>
    <protectedRange sqref="D8:P11 D12:D14" name="Range1"/>
  </protectedRanges>
  <dataConsolidate/>
  <mergeCells count="41">
    <mergeCell ref="D9:P9"/>
    <mergeCell ref="J25:K25"/>
    <mergeCell ref="G18:H18"/>
    <mergeCell ref="G19:H19"/>
    <mergeCell ref="D10:P10"/>
    <mergeCell ref="J19:K19"/>
    <mergeCell ref="D11:P11"/>
    <mergeCell ref="D13:P13"/>
    <mergeCell ref="G26:H26"/>
    <mergeCell ref="J26:K26"/>
    <mergeCell ref="G28:H28"/>
    <mergeCell ref="J28:K28"/>
    <mergeCell ref="G29:H29"/>
    <mergeCell ref="J29:K29"/>
    <mergeCell ref="B1:Q1"/>
    <mergeCell ref="B2:Q2"/>
    <mergeCell ref="D12:P12"/>
    <mergeCell ref="D14:P14"/>
    <mergeCell ref="G27:H27"/>
    <mergeCell ref="J27:K27"/>
    <mergeCell ref="G21:H21"/>
    <mergeCell ref="J21:K21"/>
    <mergeCell ref="G22:H22"/>
    <mergeCell ref="J22:K22"/>
    <mergeCell ref="G23:H23"/>
    <mergeCell ref="J23:K23"/>
    <mergeCell ref="G24:H24"/>
    <mergeCell ref="J24:K24"/>
    <mergeCell ref="G25:H25"/>
    <mergeCell ref="D8:P8"/>
    <mergeCell ref="H31:P31"/>
    <mergeCell ref="H33:P33"/>
    <mergeCell ref="H35:P35"/>
    <mergeCell ref="C35:G35"/>
    <mergeCell ref="C31:G31"/>
    <mergeCell ref="C33:G33"/>
    <mergeCell ref="C36:P36"/>
    <mergeCell ref="C38:P38"/>
    <mergeCell ref="C37:P37"/>
    <mergeCell ref="C39:P39"/>
    <mergeCell ref="C40:P40"/>
  </mergeCells>
  <dataValidations count="3">
    <dataValidation type="custom" allowBlank="1" showInputMessage="1" showErrorMessage="1" error="Date must be on or after January 1st, 1900" sqref="D11:P12" xr:uid="{00000000-0002-0000-0000-000000000000}">
      <formula1>IFERROR(OR(IFERROR(YEAR(D11)&gt;=1900,FALSE),D11="mm/dd/yyyy"),FALSE)</formula1>
    </dataValidation>
    <dataValidation type="list" allowBlank="1" showInputMessage="1" showErrorMessage="1" prompt="Select Proposed Meter Size" sqref="D14:P14" xr:uid="{00000000-0002-0000-0000-000001000000}">
      <formula1>Proposed_Meter_Sizes</formula1>
    </dataValidation>
    <dataValidation type="list" allowBlank="1" showInputMessage="1" showErrorMessage="1" prompt="Select Existing Meter Size" sqref="D13:P13" xr:uid="{00000000-0002-0000-0000-000002000000}">
      <formula1>Existing_Meter_Sizes</formula1>
    </dataValidation>
  </dataValidation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"/>
  <sheetViews>
    <sheetView topLeftCell="A16" workbookViewId="0">
      <selection activeCell="D29" sqref="D29"/>
    </sheetView>
  </sheetViews>
  <sheetFormatPr defaultRowHeight="15" x14ac:dyDescent="0.25"/>
  <cols>
    <col min="1" max="1" width="10.140625" bestFit="1" customWidth="1"/>
    <col min="2" max="2" width="10.7109375" bestFit="1" customWidth="1"/>
    <col min="3" max="3" width="13.5703125" bestFit="1" customWidth="1"/>
    <col min="4" max="4" width="9.85546875" bestFit="1" customWidth="1"/>
    <col min="5" max="5" width="10" bestFit="1" customWidth="1"/>
    <col min="6" max="6" width="9.85546875" bestFit="1" customWidth="1"/>
    <col min="7" max="7" width="10" bestFit="1" customWidth="1"/>
    <col min="8" max="9" width="11.140625" bestFit="1" customWidth="1"/>
    <col min="10" max="10" width="10.140625" bestFit="1" customWidth="1"/>
    <col min="11" max="13" width="11.140625" bestFit="1" customWidth="1"/>
    <col min="14" max="15" width="11.28515625" customWidth="1"/>
    <col min="16" max="16" width="11.140625" bestFit="1" customWidth="1"/>
    <col min="17" max="17" width="14.28515625" bestFit="1" customWidth="1"/>
    <col min="25" max="25" width="12.28515625" customWidth="1"/>
    <col min="26" max="26" width="11.140625" bestFit="1" customWidth="1"/>
  </cols>
  <sheetData>
    <row r="1" spans="1:18" x14ac:dyDescent="0.25">
      <c r="A1" s="83" t="s">
        <v>31</v>
      </c>
      <c r="B1" s="83"/>
      <c r="C1" s="83" t="s">
        <v>17</v>
      </c>
      <c r="D1" s="83" t="s">
        <v>18</v>
      </c>
      <c r="E1" s="83"/>
      <c r="F1" s="83" t="s">
        <v>19</v>
      </c>
      <c r="G1" s="83"/>
      <c r="H1" s="83" t="s">
        <v>48</v>
      </c>
      <c r="I1" s="84" t="s">
        <v>33</v>
      </c>
      <c r="Q1" s="82" t="s">
        <v>52</v>
      </c>
      <c r="R1" s="82"/>
    </row>
    <row r="2" spans="1:18" x14ac:dyDescent="0.25">
      <c r="A2" s="48" t="s">
        <v>15</v>
      </c>
      <c r="B2" s="48" t="s">
        <v>16</v>
      </c>
      <c r="C2" s="83"/>
      <c r="D2" s="48" t="s">
        <v>20</v>
      </c>
      <c r="E2" s="48" t="s">
        <v>21</v>
      </c>
      <c r="F2" s="48" t="s">
        <v>20</v>
      </c>
      <c r="G2" s="48" t="s">
        <v>21</v>
      </c>
      <c r="H2" s="83"/>
      <c r="I2" s="84"/>
      <c r="Q2" s="49" t="s">
        <v>43</v>
      </c>
      <c r="R2" t="s">
        <v>44</v>
      </c>
    </row>
    <row r="3" spans="1:18" x14ac:dyDescent="0.25">
      <c r="A3" s="15">
        <v>0</v>
      </c>
      <c r="B3" s="15">
        <v>33420</v>
      </c>
      <c r="C3" s="48" t="s">
        <v>22</v>
      </c>
      <c r="D3" s="16">
        <v>839</v>
      </c>
      <c r="E3" s="16">
        <v>251.7</v>
      </c>
      <c r="F3" s="16">
        <v>1285</v>
      </c>
      <c r="G3" s="16">
        <v>161</v>
      </c>
      <c r="H3" s="14">
        <f>MEDIAN($C$22,A3:B3)</f>
        <v>16710</v>
      </c>
      <c r="I3" s="48">
        <v>1</v>
      </c>
      <c r="Q3" s="49" t="s">
        <v>42</v>
      </c>
      <c r="R3" s="17" t="s">
        <v>59</v>
      </c>
    </row>
    <row r="4" spans="1:18" x14ac:dyDescent="0.25">
      <c r="A4" s="14">
        <v>33421</v>
      </c>
      <c r="B4" s="15">
        <v>34125</v>
      </c>
      <c r="C4" s="48" t="s">
        <v>23</v>
      </c>
      <c r="D4" s="16">
        <v>839</v>
      </c>
      <c r="E4" s="16">
        <v>335.6</v>
      </c>
      <c r="F4" s="16">
        <v>1285</v>
      </c>
      <c r="G4" s="16">
        <v>514</v>
      </c>
      <c r="H4" s="14">
        <f t="shared" ref="H4:H13" si="0">MEDIAN($C$22,A4:B4)</f>
        <v>33773</v>
      </c>
      <c r="I4" s="51">
        <v>2</v>
      </c>
      <c r="Q4" s="17" t="s">
        <v>59</v>
      </c>
      <c r="R4" s="17" t="s">
        <v>60</v>
      </c>
    </row>
    <row r="5" spans="1:18" x14ac:dyDescent="0.25">
      <c r="A5" s="14">
        <v>34126</v>
      </c>
      <c r="B5" s="15">
        <v>35220</v>
      </c>
      <c r="C5" s="48" t="s">
        <v>24</v>
      </c>
      <c r="D5" s="16">
        <v>890</v>
      </c>
      <c r="E5" s="16">
        <v>356</v>
      </c>
      <c r="F5" s="16">
        <v>967</v>
      </c>
      <c r="G5" s="16">
        <v>580.20000000000005</v>
      </c>
      <c r="H5" s="14">
        <f t="shared" si="0"/>
        <v>34673</v>
      </c>
      <c r="I5" s="48">
        <v>3</v>
      </c>
      <c r="Q5" s="17" t="s">
        <v>60</v>
      </c>
      <c r="R5" s="17" t="s">
        <v>61</v>
      </c>
    </row>
    <row r="6" spans="1:18" x14ac:dyDescent="0.25">
      <c r="A6" s="14">
        <v>35221</v>
      </c>
      <c r="B6" s="15">
        <v>36315</v>
      </c>
      <c r="C6" s="48" t="s">
        <v>25</v>
      </c>
      <c r="D6" s="16">
        <v>799</v>
      </c>
      <c r="E6" s="16">
        <v>356</v>
      </c>
      <c r="F6" s="16">
        <v>1017</v>
      </c>
      <c r="G6" s="16">
        <v>580.20000000000005</v>
      </c>
      <c r="H6" s="14">
        <f t="shared" si="0"/>
        <v>35768</v>
      </c>
      <c r="I6" s="51">
        <v>4</v>
      </c>
      <c r="Q6" s="17" t="s">
        <v>61</v>
      </c>
      <c r="R6" s="17" t="s">
        <v>6</v>
      </c>
    </row>
    <row r="7" spans="1:18" x14ac:dyDescent="0.25">
      <c r="A7" s="14">
        <v>36316</v>
      </c>
      <c r="B7" s="15">
        <v>38143</v>
      </c>
      <c r="C7" s="48" t="s">
        <v>26</v>
      </c>
      <c r="D7" s="16">
        <v>1063</v>
      </c>
      <c r="E7" s="16">
        <v>372.04999999999995</v>
      </c>
      <c r="F7" s="16">
        <v>1296</v>
      </c>
      <c r="G7" s="16">
        <v>453.59999999999997</v>
      </c>
      <c r="H7" s="14">
        <f t="shared" si="0"/>
        <v>37229.5</v>
      </c>
      <c r="I7" s="48">
        <v>5</v>
      </c>
      <c r="Q7" s="17" t="s">
        <v>6</v>
      </c>
      <c r="R7" s="17" t="s">
        <v>7</v>
      </c>
    </row>
    <row r="8" spans="1:18" x14ac:dyDescent="0.25">
      <c r="A8" s="14">
        <v>38144</v>
      </c>
      <c r="B8" s="15">
        <v>38726</v>
      </c>
      <c r="C8" s="48" t="s">
        <v>27</v>
      </c>
      <c r="D8" s="16">
        <v>1233</v>
      </c>
      <c r="E8" s="16">
        <v>431</v>
      </c>
      <c r="F8" s="16">
        <v>528</v>
      </c>
      <c r="G8" s="16">
        <v>185</v>
      </c>
      <c r="H8" s="14">
        <f t="shared" si="0"/>
        <v>38435</v>
      </c>
      <c r="I8" s="51">
        <v>6</v>
      </c>
      <c r="Q8" s="17" t="s">
        <v>7</v>
      </c>
      <c r="R8" s="17" t="s">
        <v>8</v>
      </c>
    </row>
    <row r="9" spans="1:18" x14ac:dyDescent="0.25">
      <c r="A9" s="14">
        <v>38727</v>
      </c>
      <c r="B9" s="15">
        <v>39969</v>
      </c>
      <c r="C9" s="48" t="s">
        <v>28</v>
      </c>
      <c r="D9" s="16">
        <v>1233</v>
      </c>
      <c r="E9" s="16">
        <v>616</v>
      </c>
      <c r="F9" s="16">
        <v>528</v>
      </c>
      <c r="G9" s="16">
        <v>264</v>
      </c>
      <c r="H9" s="14">
        <f t="shared" si="0"/>
        <v>39348</v>
      </c>
      <c r="I9" s="48">
        <v>7</v>
      </c>
      <c r="Q9" s="17" t="s">
        <v>8</v>
      </c>
      <c r="R9" s="17" t="s">
        <v>9</v>
      </c>
    </row>
    <row r="10" spans="1:18" x14ac:dyDescent="0.25">
      <c r="A10" s="14">
        <v>39970</v>
      </c>
      <c r="B10" s="15">
        <v>41274</v>
      </c>
      <c r="C10" s="48" t="s">
        <v>29</v>
      </c>
      <c r="D10" s="16">
        <v>1734</v>
      </c>
      <c r="E10" s="16">
        <v>867</v>
      </c>
      <c r="F10" s="16">
        <v>371</v>
      </c>
      <c r="G10" s="16">
        <v>185</v>
      </c>
      <c r="H10" s="14">
        <f t="shared" si="0"/>
        <v>40622</v>
      </c>
      <c r="I10" s="51">
        <v>8</v>
      </c>
      <c r="Q10" s="17" t="s">
        <v>9</v>
      </c>
      <c r="R10" s="17" t="s">
        <v>10</v>
      </c>
    </row>
    <row r="11" spans="1:18" x14ac:dyDescent="0.25">
      <c r="A11" s="14">
        <v>41275</v>
      </c>
      <c r="B11" s="15">
        <v>42825</v>
      </c>
      <c r="C11" s="48" t="s">
        <v>30</v>
      </c>
      <c r="D11" s="16">
        <v>938</v>
      </c>
      <c r="E11" s="16">
        <v>469</v>
      </c>
      <c r="F11" s="16">
        <v>903</v>
      </c>
      <c r="G11" s="16">
        <v>452</v>
      </c>
      <c r="H11" s="14">
        <f t="shared" si="0"/>
        <v>42050</v>
      </c>
      <c r="I11" s="48">
        <v>9</v>
      </c>
      <c r="Q11" s="17" t="s">
        <v>10</v>
      </c>
      <c r="R11" s="17" t="s">
        <v>11</v>
      </c>
    </row>
    <row r="12" spans="1:18" x14ac:dyDescent="0.25">
      <c r="A12" s="14">
        <v>42826</v>
      </c>
      <c r="B12" s="15">
        <v>43190</v>
      </c>
      <c r="C12" s="48" t="s">
        <v>56</v>
      </c>
      <c r="D12" s="16">
        <v>4395</v>
      </c>
      <c r="E12" s="16">
        <v>971</v>
      </c>
      <c r="F12" s="16">
        <v>2609</v>
      </c>
      <c r="G12" s="16">
        <v>577</v>
      </c>
      <c r="H12" s="14">
        <f t="shared" si="0"/>
        <v>43008</v>
      </c>
      <c r="I12" s="51">
        <v>10</v>
      </c>
      <c r="Q12" s="17" t="s">
        <v>11</v>
      </c>
      <c r="R12" s="17" t="s">
        <v>12</v>
      </c>
    </row>
    <row r="13" spans="1:18" x14ac:dyDescent="0.25">
      <c r="A13" s="14">
        <v>43191</v>
      </c>
      <c r="B13" s="15">
        <v>43555</v>
      </c>
      <c r="C13" s="48" t="s">
        <v>56</v>
      </c>
      <c r="D13" s="16">
        <v>4395</v>
      </c>
      <c r="E13" s="16">
        <v>1365</v>
      </c>
      <c r="F13" s="16">
        <v>2609</v>
      </c>
      <c r="G13" s="16">
        <v>810</v>
      </c>
      <c r="H13" s="14">
        <f t="shared" si="0"/>
        <v>43373</v>
      </c>
      <c r="I13" s="48">
        <v>11</v>
      </c>
      <c r="Q13" s="17" t="s">
        <v>12</v>
      </c>
      <c r="R13" t="s">
        <v>13</v>
      </c>
    </row>
    <row r="14" spans="1:18" x14ac:dyDescent="0.25">
      <c r="A14" s="14">
        <v>43556</v>
      </c>
      <c r="B14" s="15">
        <v>44561</v>
      </c>
      <c r="C14" s="48" t="s">
        <v>56</v>
      </c>
      <c r="D14" s="16">
        <v>4395</v>
      </c>
      <c r="E14" s="16">
        <v>1758</v>
      </c>
      <c r="F14" s="16">
        <v>2609</v>
      </c>
      <c r="G14" s="16">
        <v>1044</v>
      </c>
      <c r="H14" s="14">
        <f>MEDIAN($C$22,A14:B14)</f>
        <v>44058.5</v>
      </c>
      <c r="I14" s="51">
        <v>12</v>
      </c>
      <c r="Q14" s="13" t="s">
        <v>13</v>
      </c>
    </row>
    <row r="15" spans="1:18" x14ac:dyDescent="0.25">
      <c r="A15" s="14">
        <v>44562</v>
      </c>
      <c r="B15" s="15">
        <v>44926</v>
      </c>
      <c r="C15" s="48" t="s">
        <v>62</v>
      </c>
      <c r="D15" s="16">
        <v>4953</v>
      </c>
      <c r="E15" s="16">
        <v>1870</v>
      </c>
      <c r="F15" s="16">
        <v>4492</v>
      </c>
      <c r="G15" s="16">
        <v>1420</v>
      </c>
      <c r="H15" s="14">
        <f>MEDIAN($C$22,A15:B15)</f>
        <v>44744</v>
      </c>
      <c r="I15" s="51">
        <v>13</v>
      </c>
      <c r="Q15" s="13"/>
    </row>
    <row r="16" spans="1:18" x14ac:dyDescent="0.25">
      <c r="A16" s="14">
        <v>44927</v>
      </c>
      <c r="B16" s="15">
        <v>45930</v>
      </c>
      <c r="C16" s="48" t="s">
        <v>62</v>
      </c>
      <c r="D16" s="16">
        <v>4953</v>
      </c>
      <c r="E16" s="16">
        <v>1981</v>
      </c>
      <c r="F16" s="16">
        <v>4492</v>
      </c>
      <c r="G16" s="16">
        <v>1796</v>
      </c>
      <c r="H16" s="14">
        <f>MEDIAN($C$22,A16:B16)</f>
        <v>45428.5</v>
      </c>
      <c r="I16" s="51">
        <v>14</v>
      </c>
    </row>
    <row r="17" spans="1:26" x14ac:dyDescent="0.25">
      <c r="A17" s="14">
        <v>45931</v>
      </c>
      <c r="B17" s="15">
        <v>46295</v>
      </c>
      <c r="C17" s="56" t="s">
        <v>32</v>
      </c>
      <c r="D17" s="16">
        <v>6644</v>
      </c>
      <c r="E17" s="16">
        <v>2824</v>
      </c>
      <c r="F17" s="16">
        <v>6306</v>
      </c>
      <c r="G17" s="16">
        <v>2680</v>
      </c>
      <c r="H17" s="14">
        <f>MEDIAN($C$22,A17:B17)</f>
        <v>46113</v>
      </c>
      <c r="I17" s="51">
        <v>15</v>
      </c>
    </row>
    <row r="18" spans="1:26" x14ac:dyDescent="0.25">
      <c r="A18" s="14">
        <v>46296</v>
      </c>
      <c r="B18" s="15" t="s">
        <v>36</v>
      </c>
      <c r="C18" s="56" t="s">
        <v>32</v>
      </c>
      <c r="D18" s="16">
        <v>6644</v>
      </c>
      <c r="E18" s="16">
        <v>2990</v>
      </c>
      <c r="F18" s="16">
        <v>6306</v>
      </c>
      <c r="G18" s="16">
        <v>2838</v>
      </c>
      <c r="H18" s="54" t="s">
        <v>32</v>
      </c>
      <c r="I18" s="51">
        <v>16</v>
      </c>
    </row>
    <row r="20" spans="1:26" x14ac:dyDescent="0.25">
      <c r="C20" s="82" t="s">
        <v>47</v>
      </c>
      <c r="D20" s="82"/>
    </row>
    <row r="21" spans="1:26" ht="45" x14ac:dyDescent="0.25">
      <c r="B21" s="49"/>
      <c r="C21" s="50" t="s">
        <v>49</v>
      </c>
      <c r="D21" s="50" t="s">
        <v>33</v>
      </c>
      <c r="E21" s="50"/>
    </row>
    <row r="22" spans="1:26" x14ac:dyDescent="0.25">
      <c r="A22" s="19"/>
      <c r="B22" s="52"/>
      <c r="C22" s="18" t="str">
        <f>IF(OR('Schedule 2'!$D$11="mm/dd/yyyy",'Schedule 2'!$D$11=""),"mm/dd/yyyy",IF('Schedule 2'!$D$11&gt;=$A$12,'Schedule 2'!$D$12,'Schedule 2'!$D$11))</f>
        <v>mm/dd/yyyy</v>
      </c>
      <c r="D22" s="49" t="str">
        <f>IFERROR(IF($C$22="mm/dd/yyyy","Invalid Date",IF($C$22&gt;=$A$18,$I$18,_xlfn.XLOOKUP($C$22,$H$1:$H$18,$I$1:$I$18,"ERROR",0))),"Invalid Date")</f>
        <v>Invalid Date</v>
      </c>
      <c r="E22" s="49"/>
    </row>
    <row r="23" spans="1:26" x14ac:dyDescent="0.25"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x14ac:dyDescent="0.25">
      <c r="A24" s="80" t="s">
        <v>50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x14ac:dyDescent="0.25">
      <c r="A25" s="48" t="s">
        <v>5</v>
      </c>
      <c r="B25" s="48">
        <v>1</v>
      </c>
      <c r="C25" s="51">
        <v>2</v>
      </c>
      <c r="D25" s="48">
        <v>3</v>
      </c>
      <c r="E25" s="51">
        <v>4</v>
      </c>
      <c r="F25" s="48">
        <v>5</v>
      </c>
      <c r="G25" s="51">
        <v>6</v>
      </c>
      <c r="H25" s="48">
        <v>7</v>
      </c>
      <c r="I25" s="51">
        <v>8</v>
      </c>
      <c r="J25" s="48">
        <v>9</v>
      </c>
      <c r="K25" s="51">
        <v>10</v>
      </c>
      <c r="L25" s="48">
        <v>11</v>
      </c>
      <c r="M25" s="51">
        <v>12</v>
      </c>
      <c r="N25" s="51">
        <v>13</v>
      </c>
      <c r="O25" s="51">
        <v>14</v>
      </c>
      <c r="P25" s="51">
        <v>15</v>
      </c>
      <c r="Q25" s="51">
        <v>16</v>
      </c>
      <c r="R25" s="53"/>
      <c r="S25" s="53"/>
      <c r="T25" s="53"/>
      <c r="U25" s="53"/>
      <c r="V25" s="53"/>
      <c r="W25" s="53"/>
      <c r="X25" s="53"/>
      <c r="Y25" s="53"/>
      <c r="Z25" s="53"/>
    </row>
    <row r="26" spans="1:26" x14ac:dyDescent="0.25">
      <c r="A26" s="48" t="s">
        <v>59</v>
      </c>
      <c r="B26" s="16">
        <v>251.7</v>
      </c>
      <c r="C26" s="16">
        <v>335.6</v>
      </c>
      <c r="D26" s="16">
        <v>356</v>
      </c>
      <c r="E26" s="16">
        <v>356</v>
      </c>
      <c r="F26" s="16">
        <v>372.05</v>
      </c>
      <c r="G26" s="16">
        <v>431</v>
      </c>
      <c r="H26" s="16">
        <v>616</v>
      </c>
      <c r="I26" s="16">
        <v>867</v>
      </c>
      <c r="J26" s="16">
        <v>469</v>
      </c>
      <c r="K26" s="16">
        <v>971</v>
      </c>
      <c r="L26" s="16">
        <v>1365</v>
      </c>
      <c r="M26" s="16">
        <v>1758</v>
      </c>
      <c r="N26" s="16">
        <v>1870</v>
      </c>
      <c r="O26" s="16">
        <v>1981</v>
      </c>
      <c r="P26" s="57">
        <v>2824</v>
      </c>
      <c r="Q26" s="16">
        <v>2990</v>
      </c>
      <c r="R26" s="53"/>
      <c r="S26" s="53"/>
      <c r="T26" s="53"/>
      <c r="U26" s="53"/>
      <c r="V26" s="53"/>
      <c r="W26" s="53"/>
      <c r="X26" s="53"/>
      <c r="Y26" s="53"/>
      <c r="Z26" s="53"/>
    </row>
    <row r="27" spans="1:26" x14ac:dyDescent="0.25">
      <c r="A27" s="48" t="s">
        <v>60</v>
      </c>
      <c r="B27" s="16">
        <v>251.7</v>
      </c>
      <c r="C27" s="16">
        <v>335.6</v>
      </c>
      <c r="D27" s="16">
        <v>356</v>
      </c>
      <c r="E27" s="16">
        <v>356</v>
      </c>
      <c r="F27" s="16">
        <v>372.05</v>
      </c>
      <c r="G27" s="16">
        <v>431</v>
      </c>
      <c r="H27" s="16">
        <v>616</v>
      </c>
      <c r="I27" s="16">
        <v>867</v>
      </c>
      <c r="J27" s="16">
        <v>469</v>
      </c>
      <c r="K27" s="16">
        <v>971</v>
      </c>
      <c r="L27" s="16">
        <v>1365</v>
      </c>
      <c r="M27" s="16">
        <v>1758</v>
      </c>
      <c r="N27" s="16">
        <v>1870</v>
      </c>
      <c r="O27" s="16">
        <v>1981</v>
      </c>
      <c r="P27" s="16">
        <v>2824</v>
      </c>
      <c r="Q27" s="16">
        <v>2990</v>
      </c>
      <c r="R27" s="53"/>
      <c r="S27" s="53"/>
      <c r="T27" s="53"/>
      <c r="U27" s="53"/>
      <c r="V27" s="53"/>
      <c r="W27" s="53"/>
      <c r="X27" s="53"/>
      <c r="Y27" s="53"/>
      <c r="Z27" s="53"/>
    </row>
    <row r="28" spans="1:26" x14ac:dyDescent="0.25">
      <c r="A28" s="48" t="s">
        <v>61</v>
      </c>
      <c r="B28" s="16">
        <v>251.7</v>
      </c>
      <c r="C28" s="16">
        <v>335.6</v>
      </c>
      <c r="D28" s="16">
        <v>356</v>
      </c>
      <c r="E28" s="16">
        <v>356</v>
      </c>
      <c r="F28" s="16">
        <v>372.05</v>
      </c>
      <c r="G28" s="16">
        <v>644</v>
      </c>
      <c r="H28" s="16">
        <v>920</v>
      </c>
      <c r="I28" s="16">
        <v>1300</v>
      </c>
      <c r="J28" s="16">
        <v>704</v>
      </c>
      <c r="K28" s="16">
        <v>1457</v>
      </c>
      <c r="L28" s="16">
        <v>2047</v>
      </c>
      <c r="M28" s="16">
        <v>2637</v>
      </c>
      <c r="N28" s="16">
        <v>2805</v>
      </c>
      <c r="O28" s="16">
        <v>2972</v>
      </c>
      <c r="P28" s="16">
        <v>4236</v>
      </c>
      <c r="Q28" s="16">
        <v>4485</v>
      </c>
      <c r="R28" s="53"/>
      <c r="S28" s="53"/>
      <c r="T28" s="53"/>
      <c r="U28" s="53"/>
      <c r="V28" s="53"/>
      <c r="W28" s="53"/>
      <c r="X28" s="53"/>
      <c r="Y28" s="53"/>
      <c r="Z28" s="53"/>
    </row>
    <row r="29" spans="1:26" x14ac:dyDescent="0.25">
      <c r="A29" s="48" t="s">
        <v>6</v>
      </c>
      <c r="B29" s="16">
        <v>440.48</v>
      </c>
      <c r="C29" s="16">
        <v>587.29999999999995</v>
      </c>
      <c r="D29" s="16">
        <v>594.52</v>
      </c>
      <c r="E29" s="16">
        <v>594.52</v>
      </c>
      <c r="F29" s="16">
        <v>621.32000000000005</v>
      </c>
      <c r="G29" s="16">
        <v>1075</v>
      </c>
      <c r="H29" s="16">
        <v>1536</v>
      </c>
      <c r="I29" s="16">
        <v>2167</v>
      </c>
      <c r="J29" s="16">
        <v>1173</v>
      </c>
      <c r="K29" s="16">
        <v>2428</v>
      </c>
      <c r="L29" s="16">
        <v>3412</v>
      </c>
      <c r="M29" s="16">
        <v>4396</v>
      </c>
      <c r="N29" s="16">
        <v>4675</v>
      </c>
      <c r="O29" s="16">
        <v>4953</v>
      </c>
      <c r="P29" s="16">
        <v>7060</v>
      </c>
      <c r="Q29" s="16">
        <v>7475</v>
      </c>
      <c r="R29" s="53"/>
      <c r="S29" s="53"/>
      <c r="T29" s="53"/>
      <c r="U29" s="53"/>
      <c r="V29" s="53"/>
      <c r="W29" s="53"/>
      <c r="X29" s="53"/>
      <c r="Y29" s="53"/>
      <c r="Z29" s="53"/>
    </row>
    <row r="30" spans="1:26" x14ac:dyDescent="0.25">
      <c r="A30" s="48" t="s">
        <v>7</v>
      </c>
      <c r="B30" s="16">
        <v>1006.8</v>
      </c>
      <c r="C30" s="16">
        <v>1342.4</v>
      </c>
      <c r="D30" s="16">
        <v>1185.48</v>
      </c>
      <c r="E30" s="16">
        <v>1185.48</v>
      </c>
      <c r="F30" s="16">
        <v>1238.93</v>
      </c>
      <c r="G30" s="16">
        <v>2145</v>
      </c>
      <c r="H30" s="16">
        <v>3064</v>
      </c>
      <c r="I30" s="16">
        <v>4335</v>
      </c>
      <c r="J30" s="16">
        <v>2345</v>
      </c>
      <c r="K30" s="16">
        <v>4857</v>
      </c>
      <c r="L30" s="16">
        <v>6824</v>
      </c>
      <c r="M30" s="16">
        <v>8791</v>
      </c>
      <c r="N30" s="16">
        <v>9350</v>
      </c>
      <c r="O30" s="16">
        <v>9905</v>
      </c>
      <c r="P30" s="16">
        <v>14120</v>
      </c>
      <c r="Q30" s="16">
        <v>14950</v>
      </c>
      <c r="R30" s="53"/>
      <c r="S30" s="53"/>
      <c r="T30" s="53"/>
      <c r="U30" s="53"/>
      <c r="V30" s="53"/>
      <c r="W30" s="53"/>
      <c r="X30" s="53"/>
      <c r="Y30" s="53"/>
      <c r="Z30" s="53"/>
    </row>
    <row r="31" spans="1:26" x14ac:dyDescent="0.25">
      <c r="A31" s="48" t="s">
        <v>8</v>
      </c>
      <c r="B31" s="16">
        <v>1761.9</v>
      </c>
      <c r="C31" s="16">
        <v>2349.1999999999998</v>
      </c>
      <c r="D31" s="16">
        <v>1897.48</v>
      </c>
      <c r="E31" s="16">
        <v>1897.48</v>
      </c>
      <c r="F31" s="16">
        <v>1983.03</v>
      </c>
      <c r="G31" s="16">
        <v>3433</v>
      </c>
      <c r="H31" s="16">
        <v>4904</v>
      </c>
      <c r="I31" s="16">
        <v>6936</v>
      </c>
      <c r="J31" s="16">
        <v>3752</v>
      </c>
      <c r="K31" s="16">
        <v>7771</v>
      </c>
      <c r="L31" s="16">
        <v>10918</v>
      </c>
      <c r="M31" s="16">
        <v>14066</v>
      </c>
      <c r="N31" s="16">
        <v>14960</v>
      </c>
      <c r="O31" s="16">
        <v>15848</v>
      </c>
      <c r="P31" s="16">
        <v>22592</v>
      </c>
      <c r="Q31" s="16">
        <v>23920</v>
      </c>
      <c r="R31" s="53"/>
      <c r="S31" s="53"/>
      <c r="T31" s="53"/>
      <c r="U31" s="53"/>
      <c r="V31" s="53"/>
      <c r="W31" s="53"/>
      <c r="X31" s="53"/>
      <c r="Y31" s="53"/>
      <c r="Z31" s="53"/>
    </row>
    <row r="32" spans="1:26" x14ac:dyDescent="0.25">
      <c r="A32" s="48" t="s">
        <v>9</v>
      </c>
      <c r="B32" s="16">
        <v>4027.2</v>
      </c>
      <c r="C32" s="16">
        <v>5369.6</v>
      </c>
      <c r="D32" s="16">
        <v>3560</v>
      </c>
      <c r="E32" s="16">
        <v>3560</v>
      </c>
      <c r="F32" s="16">
        <v>3720.5</v>
      </c>
      <c r="G32" s="16">
        <v>7515</v>
      </c>
      <c r="H32" s="16">
        <v>10736</v>
      </c>
      <c r="I32" s="16">
        <v>18857</v>
      </c>
      <c r="J32" s="16">
        <v>10201</v>
      </c>
      <c r="K32" s="16">
        <v>21127</v>
      </c>
      <c r="L32" s="16">
        <v>29685</v>
      </c>
      <c r="M32" s="16">
        <v>38242</v>
      </c>
      <c r="N32" s="16">
        <v>40673</v>
      </c>
      <c r="O32" s="16">
        <v>43087</v>
      </c>
      <c r="P32" s="16">
        <v>61422</v>
      </c>
      <c r="Q32" s="16">
        <v>65033</v>
      </c>
      <c r="R32" s="53"/>
      <c r="S32" s="53"/>
      <c r="T32" s="53"/>
      <c r="U32" s="53"/>
      <c r="V32" s="53"/>
      <c r="W32" s="53"/>
      <c r="X32" s="53"/>
      <c r="Y32" s="53"/>
      <c r="Z32" s="53"/>
    </row>
    <row r="33" spans="1:26" x14ac:dyDescent="0.25">
      <c r="A33" s="48" t="s">
        <v>10</v>
      </c>
      <c r="B33" s="16">
        <v>7047.6</v>
      </c>
      <c r="C33" s="16">
        <v>9396.7999999999993</v>
      </c>
      <c r="D33" s="16">
        <v>5934.52</v>
      </c>
      <c r="E33" s="16">
        <v>5934.52</v>
      </c>
      <c r="F33" s="16">
        <v>6202.07</v>
      </c>
      <c r="G33" s="16">
        <v>13524</v>
      </c>
      <c r="H33" s="16">
        <v>19320</v>
      </c>
      <c r="I33" s="16">
        <v>32512</v>
      </c>
      <c r="J33" s="16">
        <v>17588</v>
      </c>
      <c r="K33" s="16">
        <v>36426</v>
      </c>
      <c r="L33" s="16">
        <v>51180</v>
      </c>
      <c r="M33" s="16">
        <v>65934</v>
      </c>
      <c r="N33" s="16">
        <v>70125</v>
      </c>
      <c r="O33" s="16">
        <v>74288</v>
      </c>
      <c r="P33" s="16">
        <v>105900</v>
      </c>
      <c r="Q33" s="16">
        <v>112125</v>
      </c>
      <c r="R33" s="53"/>
      <c r="S33" s="53"/>
      <c r="T33" s="53"/>
      <c r="U33" s="53"/>
      <c r="V33" s="53"/>
      <c r="W33" s="53"/>
      <c r="X33" s="53"/>
      <c r="Y33" s="53"/>
      <c r="Z33" s="53"/>
    </row>
    <row r="34" spans="1:26" x14ac:dyDescent="0.25">
      <c r="A34" s="48" t="s">
        <v>11</v>
      </c>
      <c r="B34" s="16">
        <v>16108.8</v>
      </c>
      <c r="C34" s="16">
        <v>21478.400000000001</v>
      </c>
      <c r="D34" s="16">
        <v>11865.48</v>
      </c>
      <c r="E34" s="16">
        <v>11865.48</v>
      </c>
      <c r="F34" s="16">
        <v>12400.43</v>
      </c>
      <c r="G34" s="16">
        <v>30055</v>
      </c>
      <c r="H34" s="16">
        <v>42936</v>
      </c>
      <c r="I34" s="16">
        <v>69360</v>
      </c>
      <c r="J34" s="16">
        <v>37520</v>
      </c>
      <c r="K34" s="16">
        <v>77709</v>
      </c>
      <c r="L34" s="16">
        <v>109185</v>
      </c>
      <c r="M34" s="16">
        <v>140660</v>
      </c>
      <c r="N34" s="16">
        <v>149600</v>
      </c>
      <c r="O34" s="16">
        <v>158480</v>
      </c>
      <c r="P34" s="16">
        <v>225920</v>
      </c>
      <c r="Q34" s="16">
        <v>239200</v>
      </c>
      <c r="R34" s="53"/>
      <c r="S34" s="53"/>
      <c r="T34" s="53"/>
      <c r="U34" s="53"/>
      <c r="V34" s="53"/>
      <c r="W34" s="53"/>
      <c r="X34" s="53"/>
      <c r="Y34" s="53"/>
      <c r="Z34" s="53"/>
    </row>
    <row r="35" spans="1:26" x14ac:dyDescent="0.25">
      <c r="A35" s="48" t="s">
        <v>12</v>
      </c>
      <c r="B35" s="16">
        <v>25170</v>
      </c>
      <c r="C35" s="16">
        <v>33560</v>
      </c>
      <c r="D35" s="16">
        <v>18985.48</v>
      </c>
      <c r="E35" s="16">
        <v>18985.48</v>
      </c>
      <c r="F35" s="16">
        <v>19841.43</v>
      </c>
      <c r="G35" s="16">
        <v>51520</v>
      </c>
      <c r="H35" s="16">
        <v>73600</v>
      </c>
      <c r="I35" s="16">
        <v>121380</v>
      </c>
      <c r="J35" s="16">
        <v>65660</v>
      </c>
      <c r="K35" s="16">
        <v>135991</v>
      </c>
      <c r="L35" s="16">
        <v>191073</v>
      </c>
      <c r="M35" s="16">
        <v>246155</v>
      </c>
      <c r="N35" s="16">
        <v>261800</v>
      </c>
      <c r="O35" s="16">
        <v>277340</v>
      </c>
      <c r="P35" s="16">
        <v>395360</v>
      </c>
      <c r="Q35" s="16">
        <v>418600</v>
      </c>
      <c r="R35" s="53"/>
      <c r="S35" s="53"/>
      <c r="T35" s="53"/>
      <c r="U35" s="53"/>
      <c r="V35" s="53"/>
      <c r="W35" s="53"/>
      <c r="X35" s="53"/>
      <c r="Y35" s="53"/>
      <c r="Z35" s="53"/>
    </row>
    <row r="36" spans="1:26" x14ac:dyDescent="0.25">
      <c r="A36" s="48" t="s">
        <v>13</v>
      </c>
      <c r="B36" s="16">
        <v>37755</v>
      </c>
      <c r="C36" s="16">
        <v>50340</v>
      </c>
      <c r="D36" s="16">
        <v>27294.52</v>
      </c>
      <c r="E36" s="16">
        <v>27294.52</v>
      </c>
      <c r="F36" s="16">
        <v>28525.07</v>
      </c>
      <c r="G36" s="16">
        <v>81575</v>
      </c>
      <c r="H36" s="16">
        <v>116536</v>
      </c>
      <c r="I36" s="16">
        <v>182070</v>
      </c>
      <c r="J36" s="16">
        <v>98490</v>
      </c>
      <c r="K36" s="16">
        <v>203987</v>
      </c>
      <c r="L36" s="16">
        <v>286610</v>
      </c>
      <c r="M36" s="16">
        <v>369233</v>
      </c>
      <c r="N36" s="16">
        <v>392700</v>
      </c>
      <c r="O36" s="16">
        <v>416010</v>
      </c>
      <c r="P36" s="16">
        <v>593040</v>
      </c>
      <c r="Q36" s="16">
        <v>627900</v>
      </c>
      <c r="R36" s="53"/>
      <c r="S36" s="53"/>
      <c r="T36" s="53"/>
      <c r="U36" s="53"/>
      <c r="V36" s="53"/>
      <c r="W36" s="53"/>
      <c r="X36" s="53"/>
      <c r="Y36" s="53"/>
      <c r="Z36" s="53"/>
    </row>
    <row r="37" spans="1:26" x14ac:dyDescent="0.25"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x14ac:dyDescent="0.25"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x14ac:dyDescent="0.25">
      <c r="A39" s="80" t="s">
        <v>51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x14ac:dyDescent="0.25">
      <c r="A40" s="48" t="s">
        <v>5</v>
      </c>
      <c r="B40" s="48">
        <v>1</v>
      </c>
      <c r="C40" s="51">
        <v>2</v>
      </c>
      <c r="D40" s="48">
        <v>3</v>
      </c>
      <c r="E40" s="51">
        <v>4</v>
      </c>
      <c r="F40" s="48">
        <v>5</v>
      </c>
      <c r="G40" s="51">
        <v>6</v>
      </c>
      <c r="H40" s="48">
        <v>7</v>
      </c>
      <c r="I40" s="51">
        <v>8</v>
      </c>
      <c r="J40" s="48">
        <v>9</v>
      </c>
      <c r="K40" s="51">
        <v>10</v>
      </c>
      <c r="L40" s="48">
        <v>11</v>
      </c>
      <c r="M40" s="51">
        <v>12</v>
      </c>
      <c r="N40" s="51">
        <v>13</v>
      </c>
      <c r="O40" s="51">
        <v>14</v>
      </c>
      <c r="P40" s="51">
        <v>15</v>
      </c>
      <c r="Q40" s="51">
        <v>16</v>
      </c>
      <c r="R40" s="53"/>
      <c r="S40" s="53"/>
      <c r="T40" s="53"/>
      <c r="U40" s="53"/>
      <c r="V40" s="53"/>
      <c r="W40" s="53"/>
      <c r="X40" s="53"/>
      <c r="Y40" s="53"/>
      <c r="Z40" s="53"/>
    </row>
    <row r="41" spans="1:26" x14ac:dyDescent="0.25">
      <c r="A41" s="48" t="s">
        <v>59</v>
      </c>
      <c r="B41" s="16">
        <v>161</v>
      </c>
      <c r="C41" s="16">
        <v>514</v>
      </c>
      <c r="D41" s="16">
        <v>580.20000000000005</v>
      </c>
      <c r="E41" s="16">
        <v>580.20000000000005</v>
      </c>
      <c r="F41" s="16">
        <v>453.6</v>
      </c>
      <c r="G41" s="16">
        <v>185</v>
      </c>
      <c r="H41" s="16">
        <v>264</v>
      </c>
      <c r="I41" s="16">
        <v>185</v>
      </c>
      <c r="J41" s="16">
        <v>452</v>
      </c>
      <c r="K41" s="16">
        <v>577</v>
      </c>
      <c r="L41" s="16">
        <v>810</v>
      </c>
      <c r="M41" s="16">
        <v>1044</v>
      </c>
      <c r="N41" s="16">
        <v>1420</v>
      </c>
      <c r="O41" s="16">
        <v>1796</v>
      </c>
      <c r="P41" s="16">
        <v>2680</v>
      </c>
      <c r="Q41" s="16">
        <v>2838</v>
      </c>
      <c r="R41" s="53"/>
      <c r="S41" s="53"/>
      <c r="T41" s="53"/>
      <c r="U41" s="53"/>
      <c r="V41" s="53"/>
      <c r="W41" s="53"/>
      <c r="X41" s="53"/>
      <c r="Y41" s="53"/>
      <c r="Z41" s="53"/>
    </row>
    <row r="42" spans="1:26" x14ac:dyDescent="0.25">
      <c r="A42" s="48" t="s">
        <v>60</v>
      </c>
      <c r="B42" s="16">
        <v>161</v>
      </c>
      <c r="C42" s="16">
        <v>514</v>
      </c>
      <c r="D42" s="16">
        <v>580.20000000000005</v>
      </c>
      <c r="E42" s="16">
        <v>580.20000000000005</v>
      </c>
      <c r="F42" s="16">
        <v>453.6</v>
      </c>
      <c r="G42" s="16">
        <v>185</v>
      </c>
      <c r="H42" s="16">
        <v>264</v>
      </c>
      <c r="I42" s="16">
        <v>185</v>
      </c>
      <c r="J42" s="16">
        <v>452</v>
      </c>
      <c r="K42" s="16">
        <v>577</v>
      </c>
      <c r="L42" s="16">
        <v>810</v>
      </c>
      <c r="M42" s="16">
        <v>1044</v>
      </c>
      <c r="N42" s="16">
        <v>1420</v>
      </c>
      <c r="O42" s="16">
        <v>1796</v>
      </c>
      <c r="P42" s="16">
        <v>2680</v>
      </c>
      <c r="Q42" s="16">
        <v>2838</v>
      </c>
      <c r="R42" s="53"/>
      <c r="S42" s="53"/>
      <c r="T42" s="53"/>
      <c r="U42" s="53"/>
      <c r="V42" s="53"/>
      <c r="W42" s="53"/>
      <c r="X42" s="53"/>
      <c r="Y42" s="53"/>
      <c r="Z42" s="53"/>
    </row>
    <row r="43" spans="1:26" x14ac:dyDescent="0.25">
      <c r="A43" s="48" t="s">
        <v>61</v>
      </c>
      <c r="B43" s="16">
        <v>161</v>
      </c>
      <c r="C43" s="16">
        <v>514</v>
      </c>
      <c r="D43" s="16">
        <v>580.20000000000005</v>
      </c>
      <c r="E43" s="16">
        <v>580.20000000000005</v>
      </c>
      <c r="F43" s="16">
        <v>453.6</v>
      </c>
      <c r="G43" s="16">
        <v>276</v>
      </c>
      <c r="H43" s="16">
        <v>394</v>
      </c>
      <c r="I43" s="16">
        <v>278</v>
      </c>
      <c r="J43" s="16">
        <v>678</v>
      </c>
      <c r="K43" s="16">
        <v>865</v>
      </c>
      <c r="L43" s="16">
        <v>1215</v>
      </c>
      <c r="M43" s="16">
        <v>1566</v>
      </c>
      <c r="N43" s="16">
        <v>2130</v>
      </c>
      <c r="O43" s="16">
        <v>2694</v>
      </c>
      <c r="P43" s="16">
        <v>4020</v>
      </c>
      <c r="Q43" s="16">
        <v>4257</v>
      </c>
      <c r="R43" s="53"/>
      <c r="S43" s="53"/>
      <c r="T43" s="53"/>
      <c r="U43" s="53"/>
      <c r="V43" s="53"/>
      <c r="W43" s="53"/>
      <c r="X43" s="53"/>
      <c r="Y43" s="53"/>
      <c r="Z43" s="53"/>
    </row>
    <row r="44" spans="1:26" x14ac:dyDescent="0.25">
      <c r="A44" s="48" t="s">
        <v>6</v>
      </c>
      <c r="B44" s="16">
        <v>281.75</v>
      </c>
      <c r="C44" s="16">
        <v>899.5</v>
      </c>
      <c r="D44" s="16">
        <v>968.93</v>
      </c>
      <c r="E44" s="16">
        <v>968.93</v>
      </c>
      <c r="F44" s="16">
        <v>757.51</v>
      </c>
      <c r="G44" s="16">
        <v>461</v>
      </c>
      <c r="H44" s="16">
        <v>658</v>
      </c>
      <c r="I44" s="16">
        <v>464</v>
      </c>
      <c r="J44" s="16">
        <v>1129</v>
      </c>
      <c r="K44" s="16">
        <v>1442</v>
      </c>
      <c r="L44" s="16">
        <v>2025</v>
      </c>
      <c r="M44" s="16">
        <v>2609</v>
      </c>
      <c r="N44" s="16">
        <v>3550</v>
      </c>
      <c r="O44" s="16">
        <v>4490</v>
      </c>
      <c r="P44" s="16">
        <v>6700</v>
      </c>
      <c r="Q44" s="16">
        <v>7095</v>
      </c>
      <c r="R44" s="53"/>
      <c r="S44" s="53"/>
      <c r="T44" s="53"/>
      <c r="U44" s="53"/>
      <c r="V44" s="53"/>
      <c r="W44" s="53"/>
      <c r="X44" s="53"/>
      <c r="Y44" s="53"/>
    </row>
    <row r="45" spans="1:26" x14ac:dyDescent="0.25">
      <c r="A45" s="48" t="s">
        <v>7</v>
      </c>
      <c r="B45" s="16">
        <v>644</v>
      </c>
      <c r="C45" s="16">
        <v>2056</v>
      </c>
      <c r="D45" s="16">
        <v>1932.07</v>
      </c>
      <c r="E45" s="16">
        <v>1932.07</v>
      </c>
      <c r="F45" s="16">
        <v>1510.49</v>
      </c>
      <c r="G45" s="16">
        <v>918</v>
      </c>
      <c r="H45" s="16">
        <v>1312</v>
      </c>
      <c r="I45" s="16">
        <v>927</v>
      </c>
      <c r="J45" s="16">
        <v>2258</v>
      </c>
      <c r="K45" s="16">
        <v>2883</v>
      </c>
      <c r="L45" s="16">
        <v>4051</v>
      </c>
      <c r="M45" s="16">
        <v>5219</v>
      </c>
      <c r="N45" s="16">
        <v>7100</v>
      </c>
      <c r="O45" s="16">
        <v>8980</v>
      </c>
      <c r="P45" s="16">
        <v>13400</v>
      </c>
      <c r="Q45" s="16">
        <v>14190</v>
      </c>
      <c r="R45" s="53"/>
      <c r="S45" s="53"/>
      <c r="T45" s="53"/>
      <c r="U45" s="53"/>
      <c r="V45" s="53"/>
      <c r="W45" s="53"/>
      <c r="X45" s="53"/>
      <c r="Y45" s="53"/>
    </row>
    <row r="46" spans="1:26" x14ac:dyDescent="0.25">
      <c r="A46" s="48" t="s">
        <v>8</v>
      </c>
      <c r="B46" s="16">
        <v>1127</v>
      </c>
      <c r="C46" s="16">
        <v>3598</v>
      </c>
      <c r="D46" s="16">
        <v>3092.47</v>
      </c>
      <c r="E46" s="16">
        <v>3092.47</v>
      </c>
      <c r="F46" s="16">
        <v>2417.69</v>
      </c>
      <c r="G46" s="16">
        <v>1470</v>
      </c>
      <c r="H46" s="16">
        <v>2100</v>
      </c>
      <c r="I46" s="16">
        <v>1484</v>
      </c>
      <c r="J46" s="16">
        <v>3612</v>
      </c>
      <c r="K46" s="16">
        <v>4613</v>
      </c>
      <c r="L46" s="16">
        <v>6482</v>
      </c>
      <c r="M46" s="16">
        <v>8350</v>
      </c>
      <c r="N46" s="16">
        <v>11360</v>
      </c>
      <c r="O46" s="16">
        <v>14368</v>
      </c>
      <c r="P46" s="16">
        <v>21440</v>
      </c>
      <c r="Q46" s="16">
        <v>22704</v>
      </c>
      <c r="R46" s="53"/>
      <c r="S46" s="53"/>
      <c r="T46" s="53"/>
      <c r="U46" s="53"/>
      <c r="V46" s="53"/>
      <c r="W46" s="53"/>
      <c r="X46" s="53"/>
      <c r="Y46" s="53"/>
    </row>
    <row r="47" spans="1:26" x14ac:dyDescent="0.25">
      <c r="A47" s="48" t="s">
        <v>9</v>
      </c>
      <c r="B47" s="16">
        <v>2576</v>
      </c>
      <c r="C47" s="16">
        <v>8224</v>
      </c>
      <c r="D47" s="16">
        <v>5802</v>
      </c>
      <c r="E47" s="16">
        <v>5802</v>
      </c>
      <c r="F47" s="16">
        <v>4536</v>
      </c>
      <c r="G47" s="16">
        <v>3219</v>
      </c>
      <c r="H47" s="16">
        <v>4598</v>
      </c>
      <c r="I47" s="16">
        <v>4034</v>
      </c>
      <c r="J47" s="16">
        <v>9820</v>
      </c>
      <c r="K47" s="16">
        <v>12542</v>
      </c>
      <c r="L47" s="16">
        <v>17622</v>
      </c>
      <c r="M47" s="16">
        <v>22702</v>
      </c>
      <c r="N47" s="16">
        <v>30885</v>
      </c>
      <c r="O47" s="16">
        <v>39063</v>
      </c>
      <c r="P47" s="16">
        <v>58290</v>
      </c>
      <c r="Q47" s="16">
        <v>61727</v>
      </c>
      <c r="R47" s="53"/>
      <c r="S47" s="53"/>
      <c r="T47" s="53"/>
      <c r="U47" s="53"/>
      <c r="V47" s="53"/>
      <c r="W47" s="53"/>
      <c r="X47" s="53"/>
      <c r="Y47" s="53"/>
    </row>
    <row r="48" spans="1:26" x14ac:dyDescent="0.25">
      <c r="A48" s="48" t="s">
        <v>10</v>
      </c>
      <c r="B48" s="16">
        <v>4508</v>
      </c>
      <c r="C48" s="16">
        <v>14392</v>
      </c>
      <c r="D48" s="16">
        <v>9671.93</v>
      </c>
      <c r="E48" s="16">
        <v>9671.93</v>
      </c>
      <c r="F48" s="16">
        <v>7561.51</v>
      </c>
      <c r="G48" s="16">
        <v>5792</v>
      </c>
      <c r="H48" s="16">
        <v>8274</v>
      </c>
      <c r="I48" s="16">
        <v>6956</v>
      </c>
      <c r="J48" s="16">
        <v>16932</v>
      </c>
      <c r="K48" s="16">
        <v>21624</v>
      </c>
      <c r="L48" s="16">
        <v>30382</v>
      </c>
      <c r="M48" s="16">
        <v>39141</v>
      </c>
      <c r="N48" s="16">
        <v>53250</v>
      </c>
      <c r="O48" s="16">
        <v>67350</v>
      </c>
      <c r="P48" s="16">
        <v>100500</v>
      </c>
      <c r="Q48" s="16">
        <v>106425</v>
      </c>
      <c r="R48" s="53"/>
      <c r="S48" s="53"/>
      <c r="T48" s="53"/>
      <c r="U48" s="53"/>
      <c r="V48" s="53"/>
      <c r="W48" s="53"/>
      <c r="X48" s="53"/>
      <c r="Y48" s="53"/>
    </row>
    <row r="49" spans="1:25" x14ac:dyDescent="0.25">
      <c r="A49" s="48" t="s">
        <v>11</v>
      </c>
      <c r="B49" s="16">
        <v>10304</v>
      </c>
      <c r="C49" s="16">
        <v>32896</v>
      </c>
      <c r="D49" s="16">
        <v>19338.07</v>
      </c>
      <c r="E49" s="16">
        <v>19338.07</v>
      </c>
      <c r="F49" s="16">
        <v>15118.49</v>
      </c>
      <c r="G49" s="16">
        <v>12872</v>
      </c>
      <c r="H49" s="16">
        <v>18388</v>
      </c>
      <c r="I49" s="16">
        <v>14840</v>
      </c>
      <c r="J49" s="16">
        <v>36120</v>
      </c>
      <c r="K49" s="16">
        <v>46131</v>
      </c>
      <c r="L49" s="16">
        <v>64815</v>
      </c>
      <c r="M49" s="16">
        <v>83500</v>
      </c>
      <c r="N49" s="16">
        <v>113600</v>
      </c>
      <c r="O49" s="16">
        <v>143680</v>
      </c>
      <c r="P49" s="16">
        <v>214400</v>
      </c>
      <c r="Q49" s="16">
        <v>227040</v>
      </c>
      <c r="R49" s="53"/>
      <c r="S49" s="53"/>
      <c r="T49" s="53"/>
      <c r="U49" s="53"/>
      <c r="V49" s="53"/>
      <c r="W49" s="53"/>
      <c r="X49" s="53"/>
      <c r="Y49" s="53"/>
    </row>
    <row r="50" spans="1:25" x14ac:dyDescent="0.25">
      <c r="A50" s="48" t="s">
        <v>12</v>
      </c>
      <c r="B50" s="16">
        <v>16100</v>
      </c>
      <c r="C50" s="16">
        <v>51400</v>
      </c>
      <c r="D50" s="16">
        <v>30942.07</v>
      </c>
      <c r="E50" s="16">
        <v>30942.07</v>
      </c>
      <c r="F50" s="16">
        <v>24190.49</v>
      </c>
      <c r="G50" s="16">
        <v>22064</v>
      </c>
      <c r="H50" s="16">
        <v>31520</v>
      </c>
      <c r="I50" s="16">
        <v>25970</v>
      </c>
      <c r="J50" s="16">
        <v>63210</v>
      </c>
      <c r="K50" s="16">
        <v>80729</v>
      </c>
      <c r="L50" s="16">
        <v>113427</v>
      </c>
      <c r="M50" s="16">
        <v>146125</v>
      </c>
      <c r="N50" s="16">
        <v>198800</v>
      </c>
      <c r="O50" s="16">
        <v>251440</v>
      </c>
      <c r="P50" s="16">
        <v>375200</v>
      </c>
      <c r="Q50" s="16">
        <v>397320</v>
      </c>
    </row>
    <row r="51" spans="1:25" x14ac:dyDescent="0.25">
      <c r="A51" s="48" t="s">
        <v>13</v>
      </c>
      <c r="B51" s="16">
        <v>24150</v>
      </c>
      <c r="C51" s="16">
        <v>77100</v>
      </c>
      <c r="D51" s="16">
        <v>44483.93</v>
      </c>
      <c r="E51" s="16">
        <v>44483.93</v>
      </c>
      <c r="F51" s="16">
        <v>34777.51</v>
      </c>
      <c r="G51" s="16">
        <v>34936</v>
      </c>
      <c r="H51" s="16">
        <v>49908</v>
      </c>
      <c r="I51" s="16">
        <v>38955</v>
      </c>
      <c r="J51" s="16">
        <v>94815</v>
      </c>
      <c r="K51" s="16">
        <v>121093</v>
      </c>
      <c r="L51" s="16">
        <v>170140</v>
      </c>
      <c r="M51" s="16">
        <v>219187</v>
      </c>
      <c r="N51" s="16">
        <v>298200</v>
      </c>
      <c r="O51" s="16">
        <v>377160</v>
      </c>
      <c r="P51" s="16">
        <v>562800</v>
      </c>
      <c r="Q51" s="16">
        <v>595980</v>
      </c>
    </row>
  </sheetData>
  <mergeCells count="10">
    <mergeCell ref="A24:O24"/>
    <mergeCell ref="A39:O39"/>
    <mergeCell ref="Q1:R1"/>
    <mergeCell ref="H1:H2"/>
    <mergeCell ref="C20:D20"/>
    <mergeCell ref="A1:B1"/>
    <mergeCell ref="C1:C2"/>
    <mergeCell ref="D1:E1"/>
    <mergeCell ref="F1:G1"/>
    <mergeCell ref="I1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Schedule 2</vt:lpstr>
      <vt:lpstr>Hidden</vt:lpstr>
      <vt:lpstr>Existing_Meter_Sizes</vt:lpstr>
      <vt:lpstr>'Schedule 2'!Print_Area</vt:lpstr>
      <vt:lpstr>Proposed_Meter_Sizes</vt:lpstr>
    </vt:vector>
  </TitlesOfParts>
  <Company>Freese and Nichols,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Herrig</dc:creator>
  <cp:lastModifiedBy>Daniel Krol</cp:lastModifiedBy>
  <cp:lastPrinted>2017-01-04T18:13:47Z</cp:lastPrinted>
  <dcterms:created xsi:type="dcterms:W3CDTF">2014-07-08T20:19:59Z</dcterms:created>
  <dcterms:modified xsi:type="dcterms:W3CDTF">2025-06-26T18:01:17Z</dcterms:modified>
</cp:coreProperties>
</file>