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FTW_TPTO\061018405-2022 TIF Update\TECH\XLS\Estimator\"/>
    </mc:Choice>
  </mc:AlternateContent>
  <xr:revisionPtr revIDLastSave="0" documentId="13_ncr:1_{C37D238C-AF3A-4EE0-878E-A245EF2E883E}" xr6:coauthVersionLast="47" xr6:coauthVersionMax="47" xr10:uidLastSave="{00000000-0000-0000-0000-000000000000}"/>
  <workbookProtection workbookAlgorithmName="SHA-512" workbookHashValue="erJFVZY/3VC1LxGZeIu/z01sAu266kdyFSEGZXiWlCH/1UJXJm8irXAemDBd2o+u2yLqkpVq+OTU2Eh5H30mhw==" workbookSaltValue="w8mZfwkefYMJ1r+ZLonnqg==" workbookSpinCount="100000" lockStructure="1"/>
  <bookViews>
    <workbookView xWindow="-120" yWindow="-120" windowWidth="29040" windowHeight="15840" tabRatio="798" xr2:uid="{2A4FEB1A-C223-4DE7-AB83-19F3E2EDDF5A}"/>
  </bookViews>
  <sheets>
    <sheet name="Estimator" sheetId="15" r:id="rId1"/>
    <sheet name="General Information Guide" sheetId="20" r:id="rId2"/>
    <sheet name="FAQs" sheetId="25" r:id="rId3"/>
    <sheet name="LUVMET_10th_Edition_Non_Res" sheetId="14" state="hidden" r:id="rId4"/>
    <sheet name="2017_Study_Land_Use_Rates" sheetId="23" r:id="rId5"/>
    <sheet name="2017_Study_Land_Use_Description" sheetId="24" r:id="rId6"/>
    <sheet name="2022_Study_Land_Use_Rates" sheetId="21" r:id="rId7"/>
    <sheet name="2022_Study_Land_Use_Description" sheetId="22" r:id="rId8"/>
    <sheet name="LUVMET_11th_Edition-Non_Res" sheetId="13" state="hidden" r:id="rId9"/>
    <sheet name="Discounts" sheetId="19" state="hidden" r:id="rId10"/>
    <sheet name="LUVMET_10th_Edition_Res" sheetId="17" state="hidden" r:id="rId11"/>
    <sheet name="Schedule1" sheetId="12" state="hidden" r:id="rId12"/>
    <sheet name="Collection_Rates_After_6-1-2023" sheetId="27" state="hidden" r:id="rId13"/>
    <sheet name="Collection_Rates_Before 6-1-23" sheetId="26" state="hidden" r:id="rId14"/>
    <sheet name="LUVMET_11th_Edition_Residential" sheetId="16" state="hidden" r:id="rId15"/>
  </sheets>
  <externalReferences>
    <externalReference r:id="rId16"/>
  </externalReferences>
  <definedNames>
    <definedName name="CIP" localSheetId="12">#REF!</definedName>
    <definedName name="CIP" localSheetId="13">#REF!</definedName>
    <definedName name="LUVMET10NonRes">LUVMET_10th_Edition_Non_Res!$B$5:$B$79</definedName>
    <definedName name="LUVMET10Res" localSheetId="12">[1]LUVMET_10th_Edition_Res!$B$5:$B$14</definedName>
    <definedName name="LUVMET10Res" localSheetId="13">[1]LUVMET_10th_Edition_Res!$B$5:$B$14</definedName>
    <definedName name="LUVMET10Res">LUVMET_10th_Edition_Res!$B$5:$B$14</definedName>
    <definedName name="LUVMET11NonRes">'LUVMET_11th_Edition-Non_Res'!$B$5:$B$86</definedName>
    <definedName name="LUVMET11Res" localSheetId="12">[1]LUVMET_11th_Edition_Residential!$B$5:$B$14</definedName>
    <definedName name="LUVMET11Res" localSheetId="13">[1]LUVMET_11th_Edition_Residential!$B$5:$B$14</definedName>
    <definedName name="LUVMET11Res">LUVMET_11th_Edition_Residential!$B$5:$B$13</definedName>
    <definedName name="_xlnm.Print_Area" localSheetId="5">'2017_Study_Land_Use_Description'!$A$1:$G$93</definedName>
    <definedName name="_xlnm.Print_Area" localSheetId="4">'2017_Study_Land_Use_Rates'!$A$1:$Q$92</definedName>
    <definedName name="_xlnm.Print_Area" localSheetId="7">'2022_Study_Land_Use_Description'!$A$1:$G$100</definedName>
    <definedName name="_xlnm.Print_Area" localSheetId="6">'2022_Study_Land_Use_Rates'!$A$1:$Q$100</definedName>
    <definedName name="_xlnm.Print_Area" localSheetId="0">Estimator!$B$5:$O$51</definedName>
    <definedName name="_xlnm.Print_Area" localSheetId="2">FAQs!$B$2:$C$8</definedName>
    <definedName name="_xlnm.Print_Area" localSheetId="1">'General Information Guide'!$C$1:$F$25</definedName>
    <definedName name="_xlnm.Print_Area" localSheetId="3">LUVMET_10th_Edition_Non_Res!$B$2:$M$79</definedName>
    <definedName name="_xlnm.Print_Area" localSheetId="10">LUVMET_10th_Edition_Res!$B$2:$M$14</definedName>
    <definedName name="_xlnm.Print_Area" localSheetId="14">LUVMET_11th_Edition_Residential!$B$2:$S$14</definedName>
    <definedName name="_xlnm.Print_Area" localSheetId="8">'LUVMET_11th_Edition-Non_Res'!$B$2:$S$87</definedName>
    <definedName name="_xlnm.Print_Area" localSheetId="11">Schedule1!$B$3:$G$26</definedName>
    <definedName name="printa" localSheetId="1">#REF!</definedName>
    <definedName name="printa">#REF!</definedName>
    <definedName name="SA" localSheetId="12">[1]Schedule1!$B$36:$B$55</definedName>
    <definedName name="SA" localSheetId="13">[1]Schedule1!$B$36:$B$55</definedName>
    <definedName name="SA">Schedule1!$B$36:$B$57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21" l="1"/>
  <c r="O37" i="21" s="1"/>
  <c r="P37" i="21" s="1"/>
  <c r="J37" i="21"/>
  <c r="N28" i="13"/>
  <c r="O28" i="13" s="1"/>
  <c r="P28" i="13" s="1"/>
  <c r="J28" i="13"/>
  <c r="M74" i="14"/>
  <c r="L74" i="14"/>
  <c r="K74" i="14"/>
  <c r="H74" i="14"/>
  <c r="K63" i="14"/>
  <c r="L63" i="14" s="1"/>
  <c r="M63" i="14" s="1"/>
  <c r="H63" i="14"/>
  <c r="N71" i="23"/>
  <c r="O71" i="23" s="1"/>
  <c r="P71" i="23" s="1"/>
  <c r="J71" i="23"/>
  <c r="N82" i="23"/>
  <c r="O82" i="23" s="1"/>
  <c r="J82" i="23"/>
  <c r="N22" i="13"/>
  <c r="O22" i="13" s="1"/>
  <c r="P22" i="13" s="1"/>
  <c r="J22" i="13"/>
  <c r="N31" i="21"/>
  <c r="O31" i="21" s="1"/>
  <c r="P31" i="21" s="1"/>
  <c r="J31" i="21"/>
  <c r="AD18" i="15"/>
  <c r="AD16" i="15"/>
  <c r="AD14" i="15"/>
  <c r="AD11" i="15"/>
  <c r="AD9" i="15"/>
  <c r="N63" i="13"/>
  <c r="O63" i="13" s="1"/>
  <c r="P63" i="13" s="1"/>
  <c r="J63" i="13"/>
  <c r="N72" i="21"/>
  <c r="O72" i="21" s="1"/>
  <c r="J72" i="21"/>
  <c r="N32" i="15"/>
  <c r="N33" i="15"/>
  <c r="N34" i="15"/>
  <c r="N35" i="15"/>
  <c r="L26" i="15"/>
  <c r="L25" i="15"/>
  <c r="L24" i="15"/>
  <c r="J24" i="15"/>
  <c r="K24" i="15" s="1"/>
  <c r="I24" i="15"/>
  <c r="N26" i="15"/>
  <c r="N25" i="15"/>
  <c r="J23" i="23"/>
  <c r="L30" i="15"/>
  <c r="AE9" i="15"/>
  <c r="R22" i="15"/>
  <c r="W18" i="15" s="1"/>
  <c r="I35" i="15"/>
  <c r="I34" i="15"/>
  <c r="I33" i="15"/>
  <c r="I32" i="15"/>
  <c r="I31" i="15"/>
  <c r="I26" i="15"/>
  <c r="I25" i="15"/>
  <c r="I23" i="15"/>
  <c r="I22" i="15"/>
  <c r="P82" i="23" l="1"/>
  <c r="W17" i="15"/>
  <c r="AD17" i="15"/>
  <c r="W14" i="15"/>
  <c r="L23" i="15" s="1"/>
  <c r="W16" i="15"/>
  <c r="W9" i="15"/>
  <c r="W11" i="15"/>
  <c r="P72" i="21"/>
  <c r="R30" i="15"/>
  <c r="E35" i="15" l="1"/>
  <c r="E34" i="15"/>
  <c r="E33" i="15"/>
  <c r="E32" i="15"/>
  <c r="E25" i="15"/>
  <c r="E24" i="15"/>
  <c r="E23" i="15"/>
  <c r="G35" i="15"/>
  <c r="H35" i="15" s="1"/>
  <c r="G34" i="15"/>
  <c r="H34" i="15" s="1"/>
  <c r="G33" i="15"/>
  <c r="H33" i="15" s="1"/>
  <c r="G32" i="15"/>
  <c r="H32" i="15" s="1"/>
  <c r="G25" i="15"/>
  <c r="G24" i="15"/>
  <c r="H24" i="15" s="1"/>
  <c r="H25" i="15"/>
  <c r="L7" i="17"/>
  <c r="M7" i="17" s="1"/>
  <c r="H7" i="17"/>
  <c r="H8" i="17"/>
  <c r="K8" i="17"/>
  <c r="L8" i="17" s="1"/>
  <c r="M8" i="17" s="1"/>
  <c r="N19" i="23"/>
  <c r="O19" i="23" s="1"/>
  <c r="J19" i="23"/>
  <c r="N15" i="21"/>
  <c r="O15" i="21" s="1"/>
  <c r="J15" i="21"/>
  <c r="N15" i="13"/>
  <c r="O15" i="13" s="1"/>
  <c r="J15" i="13"/>
  <c r="K12" i="14"/>
  <c r="L12" i="14" s="1"/>
  <c r="K13" i="14"/>
  <c r="L13" i="14" s="1"/>
  <c r="K14" i="14"/>
  <c r="L14" i="14" s="1"/>
  <c r="H14" i="14"/>
  <c r="H13" i="14"/>
  <c r="H12" i="14"/>
  <c r="N15" i="23"/>
  <c r="O15" i="23" s="1"/>
  <c r="J15" i="23"/>
  <c r="N14" i="23"/>
  <c r="O14" i="23" s="1"/>
  <c r="P14" i="23" s="1"/>
  <c r="J14" i="23"/>
  <c r="N13" i="23"/>
  <c r="O13" i="23" s="1"/>
  <c r="J13" i="23"/>
  <c r="N12" i="23"/>
  <c r="O12" i="23" s="1"/>
  <c r="P12" i="23" s="1"/>
  <c r="J12" i="23"/>
  <c r="N87" i="23"/>
  <c r="O87" i="23" s="1"/>
  <c r="J87" i="23"/>
  <c r="N86" i="23"/>
  <c r="O86" i="23" s="1"/>
  <c r="J86" i="23"/>
  <c r="N85" i="23"/>
  <c r="O85" i="23" s="1"/>
  <c r="J85" i="23"/>
  <c r="N83" i="23"/>
  <c r="O83" i="23" s="1"/>
  <c r="J83" i="23"/>
  <c r="N81" i="23"/>
  <c r="O81" i="23" s="1"/>
  <c r="J81" i="23"/>
  <c r="N80" i="23"/>
  <c r="O80" i="23" s="1"/>
  <c r="J80" i="23"/>
  <c r="N79" i="23"/>
  <c r="O79" i="23" s="1"/>
  <c r="J79" i="23"/>
  <c r="N78" i="23"/>
  <c r="O78" i="23" s="1"/>
  <c r="J78" i="23"/>
  <c r="N77" i="23"/>
  <c r="O77" i="23" s="1"/>
  <c r="J77" i="23"/>
  <c r="N76" i="23"/>
  <c r="O76" i="23" s="1"/>
  <c r="J76" i="23"/>
  <c r="N75" i="23"/>
  <c r="O75" i="23" s="1"/>
  <c r="J75" i="23"/>
  <c r="N74" i="23"/>
  <c r="O74" i="23" s="1"/>
  <c r="J74" i="23"/>
  <c r="N72" i="23"/>
  <c r="O72" i="23" s="1"/>
  <c r="J72" i="23"/>
  <c r="N70" i="23"/>
  <c r="O70" i="23" s="1"/>
  <c r="J70" i="23"/>
  <c r="N69" i="23"/>
  <c r="O69" i="23" s="1"/>
  <c r="J69" i="23"/>
  <c r="N68" i="23"/>
  <c r="O68" i="23" s="1"/>
  <c r="J68" i="23"/>
  <c r="N67" i="23"/>
  <c r="O67" i="23" s="1"/>
  <c r="J67" i="23"/>
  <c r="N65" i="23"/>
  <c r="O65" i="23" s="1"/>
  <c r="J65" i="23"/>
  <c r="N64" i="23"/>
  <c r="O64" i="23" s="1"/>
  <c r="J64" i="23"/>
  <c r="N63" i="23"/>
  <c r="O63" i="23" s="1"/>
  <c r="J63" i="23"/>
  <c r="N62" i="23"/>
  <c r="O62" i="23" s="1"/>
  <c r="J62" i="23"/>
  <c r="N61" i="23"/>
  <c r="O61" i="23" s="1"/>
  <c r="J61" i="23"/>
  <c r="N60" i="23"/>
  <c r="O60" i="23" s="1"/>
  <c r="J60" i="23"/>
  <c r="N59" i="23"/>
  <c r="O59" i="23" s="1"/>
  <c r="J59" i="23"/>
  <c r="N58" i="23"/>
  <c r="O58" i="23" s="1"/>
  <c r="J58" i="23"/>
  <c r="N55" i="23"/>
  <c r="O55" i="23" s="1"/>
  <c r="J55" i="23"/>
  <c r="N54" i="23"/>
  <c r="O54" i="23" s="1"/>
  <c r="J54" i="23"/>
  <c r="N53" i="23"/>
  <c r="O53" i="23" s="1"/>
  <c r="J53" i="23"/>
  <c r="N52" i="23"/>
  <c r="O52" i="23" s="1"/>
  <c r="J52" i="23"/>
  <c r="N51" i="23"/>
  <c r="O51" i="23" s="1"/>
  <c r="J51" i="23"/>
  <c r="N49" i="23"/>
  <c r="O49" i="23" s="1"/>
  <c r="J49" i="23"/>
  <c r="N48" i="23"/>
  <c r="O48" i="23" s="1"/>
  <c r="J48" i="23"/>
  <c r="N47" i="23"/>
  <c r="O47" i="23" s="1"/>
  <c r="J47" i="23"/>
  <c r="N46" i="23"/>
  <c r="O46" i="23" s="1"/>
  <c r="J46" i="23"/>
  <c r="N44" i="23"/>
  <c r="O44" i="23" s="1"/>
  <c r="J44" i="23"/>
  <c r="N43" i="23"/>
  <c r="O43" i="23" s="1"/>
  <c r="J43" i="23"/>
  <c r="N42" i="23"/>
  <c r="O42" i="23" s="1"/>
  <c r="J42" i="23"/>
  <c r="N41" i="23"/>
  <c r="O41" i="23" s="1"/>
  <c r="J41" i="23"/>
  <c r="N40" i="23"/>
  <c r="O40" i="23" s="1"/>
  <c r="J40" i="23"/>
  <c r="N39" i="23"/>
  <c r="O39" i="23" s="1"/>
  <c r="J39" i="23"/>
  <c r="N37" i="23"/>
  <c r="O37" i="23" s="1"/>
  <c r="J37" i="23"/>
  <c r="N36" i="23"/>
  <c r="O36" i="23" s="1"/>
  <c r="J36" i="23"/>
  <c r="N35" i="23"/>
  <c r="O35" i="23" s="1"/>
  <c r="J35" i="23"/>
  <c r="N34" i="23"/>
  <c r="O34" i="23" s="1"/>
  <c r="J34" i="23"/>
  <c r="N33" i="23"/>
  <c r="O33" i="23" s="1"/>
  <c r="J33" i="23"/>
  <c r="N32" i="23"/>
  <c r="O32" i="23" s="1"/>
  <c r="J32" i="23"/>
  <c r="N31" i="23"/>
  <c r="O31" i="23" s="1"/>
  <c r="J31" i="23"/>
  <c r="N29" i="23"/>
  <c r="O29" i="23" s="1"/>
  <c r="J29" i="23"/>
  <c r="N28" i="23"/>
  <c r="O28" i="23" s="1"/>
  <c r="J28" i="23"/>
  <c r="N26" i="23"/>
  <c r="O26" i="23" s="1"/>
  <c r="P26" i="23" s="1"/>
  <c r="J26" i="23"/>
  <c r="N25" i="23"/>
  <c r="O25" i="23" s="1"/>
  <c r="J25" i="23"/>
  <c r="N24" i="23"/>
  <c r="O24" i="23" s="1"/>
  <c r="J24" i="23"/>
  <c r="N23" i="23"/>
  <c r="O23" i="23" s="1"/>
  <c r="N22" i="23"/>
  <c r="O22" i="23" s="1"/>
  <c r="J22" i="23"/>
  <c r="N21" i="23"/>
  <c r="O21" i="23" s="1"/>
  <c r="J21" i="23"/>
  <c r="N20" i="23"/>
  <c r="O20" i="23" s="1"/>
  <c r="J20" i="23"/>
  <c r="N18" i="23"/>
  <c r="O18" i="23" s="1"/>
  <c r="J18" i="23"/>
  <c r="N16" i="23"/>
  <c r="O16" i="23" s="1"/>
  <c r="J16" i="23"/>
  <c r="N11" i="23"/>
  <c r="O11" i="23" s="1"/>
  <c r="J11" i="23"/>
  <c r="N10" i="23"/>
  <c r="O10" i="23" s="1"/>
  <c r="J10" i="23"/>
  <c r="N9" i="23"/>
  <c r="O9" i="23" s="1"/>
  <c r="J9" i="23"/>
  <c r="N7" i="23"/>
  <c r="O7" i="23" s="1"/>
  <c r="J7" i="23"/>
  <c r="M14" i="14" l="1"/>
  <c r="M13" i="14"/>
  <c r="M12" i="14"/>
  <c r="P19" i="23"/>
  <c r="P9" i="23"/>
  <c r="P15" i="21"/>
  <c r="P22" i="23"/>
  <c r="P16" i="23"/>
  <c r="P87" i="23"/>
  <c r="P15" i="13"/>
  <c r="P15" i="23"/>
  <c r="P13" i="23"/>
  <c r="P51" i="23"/>
  <c r="P11" i="23"/>
  <c r="P21" i="23"/>
  <c r="P31" i="23"/>
  <c r="P78" i="23"/>
  <c r="P23" i="23"/>
  <c r="P28" i="23"/>
  <c r="P33" i="23"/>
  <c r="P80" i="23"/>
  <c r="P86" i="23"/>
  <c r="P10" i="23"/>
  <c r="P20" i="23"/>
  <c r="P24" i="23"/>
  <c r="P29" i="23"/>
  <c r="P34" i="23"/>
  <c r="P77" i="23"/>
  <c r="P40" i="23"/>
  <c r="P83" i="23"/>
  <c r="P32" i="23"/>
  <c r="P75" i="23"/>
  <c r="P36" i="23"/>
  <c r="P47" i="23"/>
  <c r="P58" i="23"/>
  <c r="P67" i="23"/>
  <c r="P43" i="23"/>
  <c r="P61" i="23"/>
  <c r="P65" i="23"/>
  <c r="P76" i="23"/>
  <c r="P37" i="23"/>
  <c r="P44" i="23"/>
  <c r="P53" i="23"/>
  <c r="P59" i="23"/>
  <c r="P68" i="23"/>
  <c r="P39" i="23"/>
  <c r="P46" i="23"/>
  <c r="P60" i="23"/>
  <c r="P64" i="23"/>
  <c r="P69" i="23"/>
  <c r="P72" i="23"/>
  <c r="P7" i="23"/>
  <c r="P35" i="23"/>
  <c r="P49" i="23"/>
  <c r="P85" i="23"/>
  <c r="P42" i="23"/>
  <c r="P74" i="23"/>
  <c r="P81" i="23"/>
  <c r="P18" i="23"/>
  <c r="P25" i="23"/>
  <c r="P41" i="23"/>
  <c r="P54" i="23"/>
  <c r="P62" i="23"/>
  <c r="P70" i="23"/>
  <c r="P79" i="23"/>
  <c r="P48" i="23"/>
  <c r="P52" i="23"/>
  <c r="P55" i="23"/>
  <c r="P63" i="23"/>
  <c r="R69" i="23"/>
  <c r="N82" i="13" l="1"/>
  <c r="O82" i="13" s="1"/>
  <c r="J82" i="13"/>
  <c r="N90" i="21"/>
  <c r="O90" i="21" s="1"/>
  <c r="J90" i="21"/>
  <c r="N95" i="21"/>
  <c r="O95" i="21" s="1"/>
  <c r="J95" i="21"/>
  <c r="N94" i="21"/>
  <c r="O94" i="21" s="1"/>
  <c r="J94" i="21"/>
  <c r="N93" i="21"/>
  <c r="O93" i="21" s="1"/>
  <c r="J93" i="21"/>
  <c r="N91" i="21"/>
  <c r="O91" i="21" s="1"/>
  <c r="J91" i="21"/>
  <c r="N89" i="21"/>
  <c r="O89" i="21" s="1"/>
  <c r="J89" i="21"/>
  <c r="N88" i="21"/>
  <c r="O88" i="21" s="1"/>
  <c r="J88" i="21"/>
  <c r="N87" i="21"/>
  <c r="O87" i="21" s="1"/>
  <c r="J87" i="21"/>
  <c r="N86" i="21"/>
  <c r="O86" i="21" s="1"/>
  <c r="J86" i="21"/>
  <c r="N85" i="21"/>
  <c r="O85" i="21" s="1"/>
  <c r="J85" i="21"/>
  <c r="N84" i="21"/>
  <c r="O84" i="21" s="1"/>
  <c r="J84" i="21"/>
  <c r="N83" i="21"/>
  <c r="O83" i="21" s="1"/>
  <c r="J83" i="21"/>
  <c r="N82" i="21"/>
  <c r="O82" i="21" s="1"/>
  <c r="J82" i="21"/>
  <c r="N81" i="21"/>
  <c r="O81" i="21" s="1"/>
  <c r="J81" i="21"/>
  <c r="N80" i="21"/>
  <c r="O80" i="21" s="1"/>
  <c r="J80" i="21"/>
  <c r="N78" i="21"/>
  <c r="O78" i="21" s="1"/>
  <c r="J78" i="21"/>
  <c r="N77" i="21"/>
  <c r="O77" i="21" s="1"/>
  <c r="J77" i="21"/>
  <c r="N76" i="21"/>
  <c r="O76" i="21" s="1"/>
  <c r="J76" i="21"/>
  <c r="N75" i="21"/>
  <c r="O75" i="21" s="1"/>
  <c r="J75" i="21"/>
  <c r="N74" i="21"/>
  <c r="O74" i="21" s="1"/>
  <c r="J74" i="21"/>
  <c r="N73" i="21"/>
  <c r="O73" i="21" s="1"/>
  <c r="J73" i="21"/>
  <c r="N70" i="21"/>
  <c r="O70" i="21" s="1"/>
  <c r="J70" i="21"/>
  <c r="N69" i="21"/>
  <c r="O69" i="21" s="1"/>
  <c r="J69" i="21"/>
  <c r="N68" i="21"/>
  <c r="O68" i="21" s="1"/>
  <c r="J68" i="21"/>
  <c r="N67" i="21"/>
  <c r="O67" i="21" s="1"/>
  <c r="J67" i="21"/>
  <c r="N66" i="21"/>
  <c r="O66" i="21" s="1"/>
  <c r="J66" i="21"/>
  <c r="N65" i="21"/>
  <c r="O65" i="21" s="1"/>
  <c r="J65" i="21"/>
  <c r="N64" i="21"/>
  <c r="O64" i="21" s="1"/>
  <c r="J64" i="21"/>
  <c r="N63" i="21"/>
  <c r="O63" i="21" s="1"/>
  <c r="J63" i="21"/>
  <c r="N62" i="21"/>
  <c r="O62" i="21" s="1"/>
  <c r="J62" i="21"/>
  <c r="N61" i="21"/>
  <c r="O61" i="21" s="1"/>
  <c r="J61" i="21"/>
  <c r="N60" i="21"/>
  <c r="O60" i="21" s="1"/>
  <c r="J60" i="21"/>
  <c r="N57" i="21"/>
  <c r="O57" i="21" s="1"/>
  <c r="J57" i="21"/>
  <c r="N56" i="21"/>
  <c r="O56" i="21" s="1"/>
  <c r="J56" i="21"/>
  <c r="N55" i="21"/>
  <c r="O55" i="21" s="1"/>
  <c r="J55" i="21"/>
  <c r="N54" i="21"/>
  <c r="O54" i="21" s="1"/>
  <c r="J54" i="21"/>
  <c r="N53" i="21"/>
  <c r="O53" i="21" s="1"/>
  <c r="J53" i="21"/>
  <c r="N51" i="21"/>
  <c r="O51" i="21" s="1"/>
  <c r="J51" i="21"/>
  <c r="N50" i="21"/>
  <c r="O50" i="21" s="1"/>
  <c r="J50" i="21"/>
  <c r="N49" i="21"/>
  <c r="O49" i="21" s="1"/>
  <c r="J49" i="21"/>
  <c r="N48" i="21"/>
  <c r="O48" i="21" s="1"/>
  <c r="J48" i="21"/>
  <c r="N47" i="21"/>
  <c r="O47" i="21" s="1"/>
  <c r="J47" i="21"/>
  <c r="N45" i="21"/>
  <c r="O45" i="21" s="1"/>
  <c r="J45" i="21"/>
  <c r="N44" i="21"/>
  <c r="O44" i="21" s="1"/>
  <c r="J44" i="21"/>
  <c r="N43" i="21"/>
  <c r="O43" i="21" s="1"/>
  <c r="J43" i="21"/>
  <c r="N42" i="21"/>
  <c r="O42" i="21" s="1"/>
  <c r="J42" i="21"/>
  <c r="N41" i="21"/>
  <c r="O41" i="21" s="1"/>
  <c r="J41" i="21"/>
  <c r="N40" i="21"/>
  <c r="O40" i="21" s="1"/>
  <c r="J40" i="21"/>
  <c r="N39" i="21"/>
  <c r="O39" i="21" s="1"/>
  <c r="J39" i="21"/>
  <c r="N38" i="21"/>
  <c r="O38" i="21" s="1"/>
  <c r="J38" i="21"/>
  <c r="N36" i="21"/>
  <c r="O36" i="21" s="1"/>
  <c r="J36" i="21"/>
  <c r="N34" i="21"/>
  <c r="O34" i="21" s="1"/>
  <c r="J34" i="21"/>
  <c r="N33" i="21"/>
  <c r="O33" i="21" s="1"/>
  <c r="J33" i="21"/>
  <c r="N32" i="21"/>
  <c r="O32" i="21" s="1"/>
  <c r="J32" i="21"/>
  <c r="N30" i="21"/>
  <c r="O30" i="21" s="1"/>
  <c r="J30" i="21"/>
  <c r="N28" i="21"/>
  <c r="O28" i="21" s="1"/>
  <c r="J28" i="21"/>
  <c r="N27" i="21"/>
  <c r="O27" i="21" s="1"/>
  <c r="J27" i="21"/>
  <c r="N25" i="21"/>
  <c r="O25" i="21" s="1"/>
  <c r="J25" i="21"/>
  <c r="N24" i="21"/>
  <c r="O24" i="21" s="1"/>
  <c r="J24" i="21"/>
  <c r="N23" i="21"/>
  <c r="O23" i="21" s="1"/>
  <c r="J23" i="21"/>
  <c r="N22" i="21"/>
  <c r="O22" i="21" s="1"/>
  <c r="J22" i="21"/>
  <c r="N21" i="21"/>
  <c r="O21" i="21" s="1"/>
  <c r="J21" i="21"/>
  <c r="N20" i="21"/>
  <c r="O20" i="21" s="1"/>
  <c r="J20" i="21"/>
  <c r="N19" i="21"/>
  <c r="O19" i="21" s="1"/>
  <c r="J19" i="21"/>
  <c r="N18" i="21"/>
  <c r="O18" i="21" s="1"/>
  <c r="J18" i="21"/>
  <c r="N16" i="21"/>
  <c r="O16" i="21" s="1"/>
  <c r="J16" i="21"/>
  <c r="N14" i="21"/>
  <c r="O14" i="21" s="1"/>
  <c r="J14" i="21"/>
  <c r="N13" i="21"/>
  <c r="O13" i="21" s="1"/>
  <c r="J13" i="21"/>
  <c r="N12" i="21"/>
  <c r="O12" i="21" s="1"/>
  <c r="J12" i="21"/>
  <c r="N11" i="21"/>
  <c r="O11" i="21" s="1"/>
  <c r="J11" i="21"/>
  <c r="N10" i="21"/>
  <c r="O10" i="21" s="1"/>
  <c r="J10" i="21"/>
  <c r="N9" i="21"/>
  <c r="O9" i="21" s="1"/>
  <c r="J9" i="21"/>
  <c r="N7" i="21"/>
  <c r="O7" i="21" s="1"/>
  <c r="J7" i="21"/>
  <c r="P82" i="13" l="1"/>
  <c r="P19" i="21"/>
  <c r="P10" i="21"/>
  <c r="P33" i="21"/>
  <c r="P14" i="21"/>
  <c r="P11" i="21"/>
  <c r="P20" i="21"/>
  <c r="P12" i="21"/>
  <c r="P21" i="21"/>
  <c r="P30" i="21"/>
  <c r="P36" i="21"/>
  <c r="P22" i="21"/>
  <c r="P32" i="21"/>
  <c r="P90" i="21"/>
  <c r="P24" i="21"/>
  <c r="P18" i="21"/>
  <c r="P28" i="21"/>
  <c r="P9" i="21"/>
  <c r="P44" i="21"/>
  <c r="P49" i="21"/>
  <c r="P54" i="21"/>
  <c r="P60" i="21"/>
  <c r="P64" i="21"/>
  <c r="P68" i="21"/>
  <c r="P74" i="21"/>
  <c r="P78" i="21"/>
  <c r="P83" i="21"/>
  <c r="P87" i="21"/>
  <c r="P93" i="21"/>
  <c r="P7" i="21"/>
  <c r="P27" i="21"/>
  <c r="P39" i="21"/>
  <c r="P43" i="21"/>
  <c r="P48" i="21"/>
  <c r="P53" i="21"/>
  <c r="P57" i="21"/>
  <c r="P63" i="21"/>
  <c r="P67" i="21"/>
  <c r="P73" i="21"/>
  <c r="P77" i="21"/>
  <c r="P82" i="21"/>
  <c r="P86" i="21"/>
  <c r="P91" i="21"/>
  <c r="P13" i="21"/>
  <c r="P23" i="21"/>
  <c r="P34" i="21"/>
  <c r="P40" i="21"/>
  <c r="P41" i="21"/>
  <c r="P45" i="21"/>
  <c r="P50" i="21"/>
  <c r="P55" i="21"/>
  <c r="P61" i="21"/>
  <c r="P65" i="21"/>
  <c r="P69" i="21"/>
  <c r="P75" i="21"/>
  <c r="P80" i="21"/>
  <c r="P84" i="21"/>
  <c r="P88" i="21"/>
  <c r="P94" i="21"/>
  <c r="P16" i="21"/>
  <c r="P25" i="21"/>
  <c r="P38" i="21"/>
  <c r="P42" i="21"/>
  <c r="P47" i="21"/>
  <c r="P51" i="21"/>
  <c r="P56" i="21"/>
  <c r="P62" i="21"/>
  <c r="P66" i="21"/>
  <c r="P70" i="21"/>
  <c r="P76" i="21"/>
  <c r="P81" i="21"/>
  <c r="P85" i="21"/>
  <c r="P89" i="21"/>
  <c r="P95" i="21"/>
  <c r="G14" i="15" l="1"/>
  <c r="M30" i="15"/>
  <c r="N21" i="15"/>
  <c r="N45" i="15"/>
  <c r="J33" i="15"/>
  <c r="K33" i="15"/>
  <c r="J34" i="15"/>
  <c r="K34" i="15"/>
  <c r="J35" i="15"/>
  <c r="K35" i="15"/>
  <c r="N30" i="15"/>
  <c r="S6" i="14" l="1" a="1"/>
  <c r="S6" i="14" s="1"/>
  <c r="R6" i="14" a="1"/>
  <c r="Q6" i="14" a="1"/>
  <c r="Q6" i="14" s="1"/>
  <c r="P6" i="14" a="1"/>
  <c r="P6" i="14" s="1"/>
  <c r="O6" i="14" a="1"/>
  <c r="O6" i="14" s="1"/>
  <c r="Y5" i="13" a="1"/>
  <c r="Y5" i="13" s="1"/>
  <c r="X5" i="13" a="1"/>
  <c r="X5" i="13" s="1"/>
  <c r="W5" i="13" a="1"/>
  <c r="W5" i="13" s="1"/>
  <c r="V5" i="13" a="1"/>
  <c r="V5" i="13" s="1"/>
  <c r="U5" i="13" a="1"/>
  <c r="U5" i="13" s="1"/>
  <c r="U2" i="13" s="1" a="1"/>
  <c r="U2" i="13" s="1"/>
  <c r="R6" i="14" l="1"/>
  <c r="O2" i="14" a="1"/>
  <c r="O2" i="14" s="1"/>
  <c r="W10" i="15"/>
  <c r="AD15" i="15"/>
  <c r="W8" i="15"/>
  <c r="AD12" i="15"/>
  <c r="AD8" i="15"/>
  <c r="W15" i="15"/>
  <c r="W12" i="15"/>
  <c r="AD10" i="15"/>
  <c r="E26" i="15"/>
  <c r="G26" i="15"/>
  <c r="H26" i="15" s="1"/>
  <c r="L21" i="15"/>
  <c r="E22" i="15"/>
  <c r="G31" i="15"/>
  <c r="H31" i="15" s="1"/>
  <c r="K31" i="15" s="1"/>
  <c r="E31" i="15"/>
  <c r="K14" i="15"/>
  <c r="M21" i="15"/>
  <c r="K32" i="15"/>
  <c r="J32" i="15"/>
  <c r="L35" i="15" l="1"/>
  <c r="L33" i="15"/>
  <c r="L34" i="15"/>
  <c r="L32" i="15"/>
  <c r="L31" i="15"/>
  <c r="N31" i="15" s="1"/>
  <c r="L22" i="15"/>
  <c r="M32" i="15"/>
  <c r="K36" i="15"/>
  <c r="J25" i="15"/>
  <c r="J31" i="15"/>
  <c r="M34" i="15" l="1"/>
  <c r="M33" i="15"/>
  <c r="M35" i="15"/>
  <c r="M31" i="15"/>
  <c r="K25" i="15"/>
  <c r="M24" i="15"/>
  <c r="N24" i="15" s="1"/>
  <c r="M25" i="15"/>
  <c r="K14" i="17"/>
  <c r="L14" i="17" s="1"/>
  <c r="M14" i="17" s="1"/>
  <c r="H14" i="17"/>
  <c r="K13" i="17"/>
  <c r="L13" i="17" s="1"/>
  <c r="H13" i="17"/>
  <c r="K12" i="17"/>
  <c r="L12" i="17" s="1"/>
  <c r="H12" i="17"/>
  <c r="K11" i="17"/>
  <c r="L11" i="17" s="1"/>
  <c r="H11" i="17"/>
  <c r="K10" i="17"/>
  <c r="L10" i="17" s="1"/>
  <c r="H10" i="17"/>
  <c r="K9" i="17"/>
  <c r="L9" i="17" s="1"/>
  <c r="H9" i="17"/>
  <c r="K6" i="17"/>
  <c r="L6" i="17" s="1"/>
  <c r="H6" i="17"/>
  <c r="N13" i="16"/>
  <c r="O13" i="16" s="1"/>
  <c r="J13" i="16"/>
  <c r="N12" i="16"/>
  <c r="O12" i="16" s="1"/>
  <c r="J12" i="16"/>
  <c r="N11" i="16"/>
  <c r="O11" i="16" s="1"/>
  <c r="J11" i="16"/>
  <c r="N10" i="16"/>
  <c r="O10" i="16" s="1"/>
  <c r="J10" i="16"/>
  <c r="N9" i="16"/>
  <c r="O9" i="16" s="1"/>
  <c r="J9" i="16"/>
  <c r="N8" i="16"/>
  <c r="O8" i="16" s="1"/>
  <c r="P8" i="16" s="1"/>
  <c r="J8" i="16"/>
  <c r="N7" i="16"/>
  <c r="O7" i="16" s="1"/>
  <c r="J7" i="16"/>
  <c r="N6" i="16"/>
  <c r="O6" i="16" s="1"/>
  <c r="J6" i="16"/>
  <c r="G15" i="15"/>
  <c r="K79" i="14"/>
  <c r="L79" i="14" s="1"/>
  <c r="M79" i="14" s="1"/>
  <c r="H79" i="14"/>
  <c r="K78" i="14"/>
  <c r="L78" i="14" s="1"/>
  <c r="H78" i="14"/>
  <c r="K77" i="14"/>
  <c r="L77" i="14" s="1"/>
  <c r="H77" i="14"/>
  <c r="K76" i="14"/>
  <c r="L76" i="14" s="1"/>
  <c r="M76" i="14" s="1"/>
  <c r="K75" i="14"/>
  <c r="L75" i="14" s="1"/>
  <c r="H75" i="14"/>
  <c r="K73" i="14"/>
  <c r="L73" i="14" s="1"/>
  <c r="H73" i="14"/>
  <c r="K72" i="14"/>
  <c r="L72" i="14" s="1"/>
  <c r="H72" i="14"/>
  <c r="K71" i="14"/>
  <c r="L71" i="14" s="1"/>
  <c r="H71" i="14"/>
  <c r="K70" i="14"/>
  <c r="L70" i="14" s="1"/>
  <c r="H70" i="14"/>
  <c r="K69" i="14"/>
  <c r="L69" i="14" s="1"/>
  <c r="H69" i="14"/>
  <c r="K68" i="14"/>
  <c r="L68" i="14" s="1"/>
  <c r="H68" i="14"/>
  <c r="K67" i="14"/>
  <c r="L67" i="14" s="1"/>
  <c r="H67" i="14"/>
  <c r="K66" i="14"/>
  <c r="L66" i="14" s="1"/>
  <c r="H66" i="14"/>
  <c r="K65" i="14"/>
  <c r="L65" i="14" s="1"/>
  <c r="M65" i="14" s="1"/>
  <c r="K64" i="14"/>
  <c r="L64" i="14" s="1"/>
  <c r="H64" i="14"/>
  <c r="K62" i="14"/>
  <c r="L62" i="14" s="1"/>
  <c r="H62" i="14"/>
  <c r="K61" i="14"/>
  <c r="L61" i="14" s="1"/>
  <c r="H61" i="14"/>
  <c r="K60" i="14"/>
  <c r="L60" i="14" s="1"/>
  <c r="H60" i="14"/>
  <c r="K59" i="14"/>
  <c r="L59" i="14" s="1"/>
  <c r="H59" i="14"/>
  <c r="K58" i="14"/>
  <c r="L58" i="14" s="1"/>
  <c r="H58" i="14"/>
  <c r="K57" i="14"/>
  <c r="L57" i="14" s="1"/>
  <c r="M57" i="14" s="1"/>
  <c r="K56" i="14"/>
  <c r="L56" i="14" s="1"/>
  <c r="H56" i="14"/>
  <c r="K55" i="14"/>
  <c r="L55" i="14" s="1"/>
  <c r="H55" i="14"/>
  <c r="K54" i="14"/>
  <c r="L54" i="14" s="1"/>
  <c r="H54" i="14"/>
  <c r="K53" i="14"/>
  <c r="L53" i="14" s="1"/>
  <c r="H53" i="14"/>
  <c r="K52" i="14"/>
  <c r="L52" i="14" s="1"/>
  <c r="H52" i="14"/>
  <c r="K51" i="14"/>
  <c r="L51" i="14" s="1"/>
  <c r="H51" i="14"/>
  <c r="K50" i="14"/>
  <c r="L50" i="14" s="1"/>
  <c r="H50" i="14"/>
  <c r="K49" i="14"/>
  <c r="L49" i="14" s="1"/>
  <c r="H49" i="14"/>
  <c r="K48" i="14"/>
  <c r="L48" i="14" s="1"/>
  <c r="H48" i="14"/>
  <c r="K47" i="14"/>
  <c r="L47" i="14" s="1"/>
  <c r="M47" i="14" s="1"/>
  <c r="K46" i="14"/>
  <c r="L46" i="14" s="1"/>
  <c r="M46" i="14" s="1"/>
  <c r="K45" i="14"/>
  <c r="L45" i="14" s="1"/>
  <c r="H45" i="14"/>
  <c r="K44" i="14"/>
  <c r="L44" i="14" s="1"/>
  <c r="H44" i="14"/>
  <c r="K43" i="14"/>
  <c r="L43" i="14" s="1"/>
  <c r="H43" i="14"/>
  <c r="K42" i="14"/>
  <c r="L42" i="14" s="1"/>
  <c r="H42" i="14"/>
  <c r="K41" i="14"/>
  <c r="L41" i="14" s="1"/>
  <c r="H41" i="14"/>
  <c r="K40" i="14"/>
  <c r="L40" i="14" s="1"/>
  <c r="M40" i="14" s="1"/>
  <c r="K39" i="14"/>
  <c r="L39" i="14" s="1"/>
  <c r="H39" i="14"/>
  <c r="K38" i="14"/>
  <c r="L38" i="14" s="1"/>
  <c r="H38" i="14"/>
  <c r="K37" i="14"/>
  <c r="L37" i="14" s="1"/>
  <c r="H37" i="14"/>
  <c r="K36" i="14"/>
  <c r="L36" i="14" s="1"/>
  <c r="H36" i="14"/>
  <c r="K35" i="14"/>
  <c r="L35" i="14" s="1"/>
  <c r="M35" i="14" s="1"/>
  <c r="K34" i="14"/>
  <c r="L34" i="14" s="1"/>
  <c r="H34" i="14"/>
  <c r="K33" i="14"/>
  <c r="L33" i="14" s="1"/>
  <c r="H33" i="14"/>
  <c r="K32" i="14"/>
  <c r="L32" i="14" s="1"/>
  <c r="H32" i="14"/>
  <c r="K31" i="14"/>
  <c r="L31" i="14" s="1"/>
  <c r="H31" i="14"/>
  <c r="K30" i="14"/>
  <c r="L30" i="14" s="1"/>
  <c r="H30" i="14"/>
  <c r="K29" i="14"/>
  <c r="L29" i="14" s="1"/>
  <c r="H29" i="14"/>
  <c r="K28" i="14"/>
  <c r="L28" i="14" s="1"/>
  <c r="M28" i="14" s="1"/>
  <c r="K27" i="14"/>
  <c r="L27" i="14" s="1"/>
  <c r="H27" i="14"/>
  <c r="K26" i="14"/>
  <c r="L26" i="14" s="1"/>
  <c r="H26" i="14"/>
  <c r="K25" i="14"/>
  <c r="L25" i="14" s="1"/>
  <c r="H25" i="14"/>
  <c r="K24" i="14"/>
  <c r="L24" i="14" s="1"/>
  <c r="H24" i="14"/>
  <c r="K23" i="14"/>
  <c r="L23" i="14" s="1"/>
  <c r="H23" i="14"/>
  <c r="K22" i="14"/>
  <c r="L22" i="14" s="1"/>
  <c r="H22" i="14"/>
  <c r="K21" i="14"/>
  <c r="L21" i="14" s="1"/>
  <c r="H21" i="14"/>
  <c r="K20" i="14"/>
  <c r="L20" i="14" s="1"/>
  <c r="M20" i="14" s="1"/>
  <c r="K19" i="14"/>
  <c r="L19" i="14" s="1"/>
  <c r="H19" i="14"/>
  <c r="K18" i="14"/>
  <c r="L18" i="14" s="1"/>
  <c r="H18" i="14"/>
  <c r="K17" i="14"/>
  <c r="L17" i="14" s="1"/>
  <c r="M17" i="14" s="1"/>
  <c r="K16" i="14"/>
  <c r="L16" i="14" s="1"/>
  <c r="H16" i="14"/>
  <c r="K15" i="14"/>
  <c r="L15" i="14" s="1"/>
  <c r="H15" i="14"/>
  <c r="K11" i="14"/>
  <c r="L11" i="14" s="1"/>
  <c r="H11" i="14"/>
  <c r="K10" i="14"/>
  <c r="L10" i="14" s="1"/>
  <c r="H10" i="14"/>
  <c r="K9" i="14"/>
  <c r="L9" i="14" s="1"/>
  <c r="H9" i="14"/>
  <c r="L8" i="14"/>
  <c r="M8" i="14" s="1"/>
  <c r="K7" i="14"/>
  <c r="L7" i="14" s="1"/>
  <c r="H7" i="14"/>
  <c r="N86" i="13"/>
  <c r="O86" i="13" s="1"/>
  <c r="J86" i="13"/>
  <c r="N85" i="13"/>
  <c r="O85" i="13" s="1"/>
  <c r="J85" i="13"/>
  <c r="N84" i="13"/>
  <c r="O84" i="13" s="1"/>
  <c r="J84" i="13"/>
  <c r="N81" i="13"/>
  <c r="O81" i="13" s="1"/>
  <c r="J81" i="13"/>
  <c r="N80" i="13"/>
  <c r="O80" i="13" s="1"/>
  <c r="J80" i="13"/>
  <c r="N79" i="13"/>
  <c r="O79" i="13" s="1"/>
  <c r="J79" i="13"/>
  <c r="N78" i="13"/>
  <c r="O78" i="13" s="1"/>
  <c r="J78" i="13"/>
  <c r="N77" i="13"/>
  <c r="O77" i="13" s="1"/>
  <c r="J77" i="13"/>
  <c r="N76" i="13"/>
  <c r="O76" i="13" s="1"/>
  <c r="J76" i="13"/>
  <c r="N75" i="13"/>
  <c r="O75" i="13" s="1"/>
  <c r="J75" i="13"/>
  <c r="N74" i="13"/>
  <c r="O74" i="13" s="1"/>
  <c r="J74" i="13"/>
  <c r="N73" i="13"/>
  <c r="O73" i="13" s="1"/>
  <c r="J73" i="13"/>
  <c r="N72" i="13"/>
  <c r="O72" i="13" s="1"/>
  <c r="J72" i="13"/>
  <c r="N71" i="13"/>
  <c r="O71" i="13" s="1"/>
  <c r="J71" i="13"/>
  <c r="N69" i="13"/>
  <c r="O69" i="13" s="1"/>
  <c r="J69" i="13"/>
  <c r="N68" i="13"/>
  <c r="O68" i="13" s="1"/>
  <c r="J68" i="13"/>
  <c r="N67" i="13"/>
  <c r="O67" i="13" s="1"/>
  <c r="J67" i="13"/>
  <c r="N66" i="13"/>
  <c r="O66" i="13" s="1"/>
  <c r="J66" i="13"/>
  <c r="N65" i="13"/>
  <c r="O65" i="13" s="1"/>
  <c r="J65" i="13"/>
  <c r="N64" i="13"/>
  <c r="O64" i="13" s="1"/>
  <c r="J64" i="13"/>
  <c r="N61" i="13"/>
  <c r="O61" i="13" s="1"/>
  <c r="J61" i="13"/>
  <c r="N60" i="13"/>
  <c r="O60" i="13" s="1"/>
  <c r="J60" i="13"/>
  <c r="N59" i="13"/>
  <c r="O59" i="13" s="1"/>
  <c r="J59" i="13"/>
  <c r="N58" i="13"/>
  <c r="O58" i="13" s="1"/>
  <c r="J58" i="13"/>
  <c r="N57" i="13"/>
  <c r="O57" i="13" s="1"/>
  <c r="J57" i="13"/>
  <c r="N56" i="13"/>
  <c r="O56" i="13" s="1"/>
  <c r="J56" i="13"/>
  <c r="N55" i="13"/>
  <c r="O55" i="13" s="1"/>
  <c r="J55" i="13"/>
  <c r="N54" i="13"/>
  <c r="O54" i="13" s="1"/>
  <c r="J54" i="13"/>
  <c r="N53" i="13"/>
  <c r="O53" i="13" s="1"/>
  <c r="J53" i="13"/>
  <c r="N52" i="13"/>
  <c r="O52" i="13" s="1"/>
  <c r="J52" i="13"/>
  <c r="N51" i="13"/>
  <c r="O51" i="13" s="1"/>
  <c r="J51" i="13"/>
  <c r="N48" i="13"/>
  <c r="O48" i="13" s="1"/>
  <c r="J48" i="13"/>
  <c r="N47" i="13"/>
  <c r="O47" i="13" s="1"/>
  <c r="J47" i="13"/>
  <c r="N46" i="13"/>
  <c r="O46" i="13" s="1"/>
  <c r="J46" i="13"/>
  <c r="N45" i="13"/>
  <c r="O45" i="13" s="1"/>
  <c r="J45" i="13"/>
  <c r="N44" i="13"/>
  <c r="O44" i="13" s="1"/>
  <c r="J44" i="13"/>
  <c r="N42" i="13"/>
  <c r="O42" i="13" s="1"/>
  <c r="J42" i="13"/>
  <c r="N41" i="13"/>
  <c r="O41" i="13" s="1"/>
  <c r="J41" i="13"/>
  <c r="N40" i="13"/>
  <c r="O40" i="13" s="1"/>
  <c r="J40" i="13"/>
  <c r="N39" i="13"/>
  <c r="O39" i="13" s="1"/>
  <c r="J39" i="13"/>
  <c r="N38" i="13"/>
  <c r="O38" i="13" s="1"/>
  <c r="J38" i="13"/>
  <c r="N36" i="13"/>
  <c r="O36" i="13" s="1"/>
  <c r="J36" i="13"/>
  <c r="N35" i="13"/>
  <c r="O35" i="13" s="1"/>
  <c r="J35" i="13"/>
  <c r="N34" i="13"/>
  <c r="O34" i="13" s="1"/>
  <c r="J34" i="13"/>
  <c r="N33" i="13"/>
  <c r="O33" i="13" s="1"/>
  <c r="J33" i="13"/>
  <c r="N32" i="13"/>
  <c r="O32" i="13" s="1"/>
  <c r="J32" i="13"/>
  <c r="N31" i="13"/>
  <c r="O31" i="13" s="1"/>
  <c r="J31" i="13"/>
  <c r="N30" i="13"/>
  <c r="O30" i="13" s="1"/>
  <c r="J30" i="13"/>
  <c r="N29" i="13"/>
  <c r="O29" i="13" s="1"/>
  <c r="J29" i="13"/>
  <c r="N27" i="13"/>
  <c r="O27" i="13" s="1"/>
  <c r="J27" i="13"/>
  <c r="N25" i="13"/>
  <c r="O25" i="13" s="1"/>
  <c r="J25" i="13"/>
  <c r="N24" i="13"/>
  <c r="O24" i="13" s="1"/>
  <c r="J24" i="13"/>
  <c r="N23" i="13"/>
  <c r="O23" i="13" s="1"/>
  <c r="J23" i="13"/>
  <c r="N21" i="13"/>
  <c r="O21" i="13" s="1"/>
  <c r="J21" i="13"/>
  <c r="N19" i="13"/>
  <c r="O19" i="13" s="1"/>
  <c r="J19" i="13"/>
  <c r="N18" i="13"/>
  <c r="O18" i="13" s="1"/>
  <c r="J18" i="13"/>
  <c r="N16" i="13"/>
  <c r="O16" i="13" s="1"/>
  <c r="J16" i="13"/>
  <c r="N14" i="13"/>
  <c r="O14" i="13" s="1"/>
  <c r="J14" i="13"/>
  <c r="N13" i="13"/>
  <c r="O13" i="13" s="1"/>
  <c r="J13" i="13"/>
  <c r="N12" i="13"/>
  <c r="O12" i="13" s="1"/>
  <c r="J12" i="13"/>
  <c r="N11" i="13"/>
  <c r="O11" i="13" s="1"/>
  <c r="J11" i="13"/>
  <c r="N10" i="13"/>
  <c r="O10" i="13" s="1"/>
  <c r="J10" i="13"/>
  <c r="N9" i="13"/>
  <c r="O9" i="13" s="1"/>
  <c r="J9" i="13"/>
  <c r="N7" i="13"/>
  <c r="O7" i="13" s="1"/>
  <c r="J7" i="13"/>
  <c r="H25" i="12"/>
  <c r="H24" i="12"/>
  <c r="H23" i="12"/>
  <c r="H22" i="12"/>
  <c r="H20" i="12"/>
  <c r="H19" i="12"/>
  <c r="H18" i="12"/>
  <c r="H17" i="12"/>
  <c r="H16" i="12"/>
  <c r="H15" i="12"/>
  <c r="H14" i="12"/>
  <c r="H13" i="12"/>
  <c r="H12" i="12"/>
  <c r="H11" i="12"/>
  <c r="H10" i="12"/>
  <c r="H9" i="12"/>
  <c r="H8" i="12"/>
  <c r="H7" i="12"/>
  <c r="H6" i="12"/>
  <c r="H5" i="12"/>
  <c r="P7" i="16" l="1"/>
  <c r="P12" i="16"/>
  <c r="P9" i="16"/>
  <c r="P13" i="16"/>
  <c r="M23" i="14"/>
  <c r="N36" i="15"/>
  <c r="P34" i="13"/>
  <c r="P73" i="13"/>
  <c r="P81" i="13"/>
  <c r="P19" i="13"/>
  <c r="P13" i="13"/>
  <c r="M7" i="14"/>
  <c r="M41" i="14"/>
  <c r="M24" i="14"/>
  <c r="M78" i="14"/>
  <c r="M66" i="14"/>
  <c r="M32" i="14"/>
  <c r="M31" i="14"/>
  <c r="P27" i="13"/>
  <c r="P41" i="13"/>
  <c r="P60" i="13"/>
  <c r="P75" i="13"/>
  <c r="P52" i="13"/>
  <c r="P42" i="13"/>
  <c r="P47" i="13"/>
  <c r="P72" i="13"/>
  <c r="P56" i="13"/>
  <c r="G23" i="15" s="1"/>
  <c r="P36" i="13"/>
  <c r="M13" i="17"/>
  <c r="M9" i="17"/>
  <c r="M10" i="17"/>
  <c r="M6" i="17"/>
  <c r="M11" i="17"/>
  <c r="M12" i="17"/>
  <c r="M9" i="14"/>
  <c r="M16" i="14"/>
  <c r="M51" i="14"/>
  <c r="M55" i="14"/>
  <c r="M38" i="14"/>
  <c r="M70" i="14"/>
  <c r="M22" i="14"/>
  <c r="M61" i="14"/>
  <c r="M45" i="14"/>
  <c r="P76" i="13"/>
  <c r="G22" i="15" s="1"/>
  <c r="P86" i="13"/>
  <c r="P48" i="13"/>
  <c r="P64" i="13"/>
  <c r="P68" i="13"/>
  <c r="P45" i="13"/>
  <c r="P55" i="13"/>
  <c r="P59" i="13"/>
  <c r="P69" i="13"/>
  <c r="P14" i="13"/>
  <c r="P10" i="16"/>
  <c r="P11" i="16"/>
  <c r="P6" i="16"/>
  <c r="M19" i="14"/>
  <c r="M49" i="14"/>
  <c r="M53" i="14"/>
  <c r="M37" i="14"/>
  <c r="M62" i="14"/>
  <c r="M11" i="14"/>
  <c r="M21" i="14"/>
  <c r="M30" i="14"/>
  <c r="M34" i="14"/>
  <c r="M69" i="14"/>
  <c r="M18" i="14"/>
  <c r="M26" i="14"/>
  <c r="M48" i="14"/>
  <c r="M52" i="14"/>
  <c r="M56" i="14"/>
  <c r="P85" i="13"/>
  <c r="P65" i="13"/>
  <c r="P80" i="13"/>
  <c r="P7" i="13"/>
  <c r="P66" i="13"/>
  <c r="P24" i="13"/>
  <c r="M71" i="14"/>
  <c r="M15" i="14"/>
  <c r="M27" i="14"/>
  <c r="M50" i="14"/>
  <c r="M68" i="14"/>
  <c r="M77" i="14"/>
  <c r="M36" i="14"/>
  <c r="M39" i="14"/>
  <c r="M43" i="14"/>
  <c r="M72" i="14"/>
  <c r="M29" i="14"/>
  <c r="M44" i="14"/>
  <c r="M58" i="14"/>
  <c r="M73" i="14"/>
  <c r="M60" i="14"/>
  <c r="M25" i="14"/>
  <c r="M59" i="14"/>
  <c r="M75" i="14"/>
  <c r="M10" i="14"/>
  <c r="M33" i="14"/>
  <c r="M42" i="14"/>
  <c r="M54" i="14"/>
  <c r="M67" i="14"/>
  <c r="M64" i="14"/>
  <c r="P12" i="13"/>
  <c r="P16" i="13"/>
  <c r="P18" i="13"/>
  <c r="P23" i="13"/>
  <c r="P79" i="13"/>
  <c r="P46" i="13"/>
  <c r="P58" i="13"/>
  <c r="P84" i="13"/>
  <c r="P9" i="13"/>
  <c r="P39" i="13"/>
  <c r="P21" i="13"/>
  <c r="P29" i="13"/>
  <c r="P35" i="13"/>
  <c r="P44" i="13"/>
  <c r="P53" i="13"/>
  <c r="P71" i="13"/>
  <c r="P77" i="13"/>
  <c r="P32" i="13"/>
  <c r="P10" i="13"/>
  <c r="P67" i="13"/>
  <c r="P40" i="13"/>
  <c r="P57" i="13"/>
  <c r="P51" i="13"/>
  <c r="P11" i="13"/>
  <c r="P30" i="13"/>
  <c r="P33" i="13"/>
  <c r="P38" i="13"/>
  <c r="P25" i="13"/>
  <c r="P54" i="13"/>
  <c r="P31" i="13"/>
  <c r="P74" i="13"/>
  <c r="P78" i="13"/>
  <c r="P61" i="13"/>
  <c r="H23" i="15" l="1"/>
  <c r="J23" i="15"/>
  <c r="J22" i="15"/>
  <c r="M22" i="15" s="1"/>
  <c r="H22" i="15"/>
  <c r="J26" i="15"/>
  <c r="M26" i="15" s="1"/>
  <c r="K23" i="15" l="1"/>
  <c r="M23" i="15"/>
  <c r="N23" i="15" s="1"/>
  <c r="K26" i="15"/>
  <c r="K22" i="15"/>
  <c r="N22" i="15" s="1"/>
  <c r="K27" i="15" l="1"/>
  <c r="K37" i="15" s="1"/>
  <c r="N27" i="15"/>
  <c r="N38" i="15" s="1"/>
  <c r="N47" i="15" l="1"/>
  <c r="N51" i="1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<sst xmlns="http://schemas.openxmlformats.org/spreadsheetml/2006/main" count="2059" uniqueCount="623">
  <si>
    <t>Land Use Category</t>
  </si>
  <si>
    <t>ITE Land Use Code</t>
  </si>
  <si>
    <t>Development Unit</t>
  </si>
  <si>
    <t>Trip Gen Rate (Peak Hour)</t>
  </si>
  <si>
    <t>Pass-by Rate</t>
  </si>
  <si>
    <t>Pass-by Source</t>
  </si>
  <si>
    <t>Trip Rate</t>
  </si>
  <si>
    <t>Trip Length (mi)</t>
  </si>
  <si>
    <t>NCTCOG Trip Length (mi)</t>
  </si>
  <si>
    <t>Adj. For     O-D</t>
  </si>
  <si>
    <t>Adj. Trip Length (mi)</t>
  </si>
  <si>
    <t xml:space="preserve">Max Trip Length (mi)
</t>
  </si>
  <si>
    <t xml:space="preserve">Veh-Mi Per Dev-Unit
</t>
  </si>
  <si>
    <t>AM/PM Peak Used</t>
  </si>
  <si>
    <t>Residential</t>
  </si>
  <si>
    <t>AVG MAX ASSESSABLE FEE PER SERVICE UNIT</t>
  </si>
  <si>
    <t>Non-Residential</t>
  </si>
  <si>
    <t>PORT AND TERMINAL</t>
  </si>
  <si>
    <t>Intermodal Truck Terminal</t>
  </si>
  <si>
    <t>030</t>
  </si>
  <si>
    <t>1,000 SF GFA</t>
  </si>
  <si>
    <t>AM</t>
  </si>
  <si>
    <t>INDUSTRIAL</t>
  </si>
  <si>
    <t>General Light Industrial</t>
  </si>
  <si>
    <t>110</t>
  </si>
  <si>
    <t>Manufacturing</t>
  </si>
  <si>
    <t>140</t>
  </si>
  <si>
    <t>PM</t>
  </si>
  <si>
    <t>Warehousing</t>
  </si>
  <si>
    <t>150</t>
  </si>
  <si>
    <t>High-Cube Fulfillment Center Warehouse (Non-Sort)</t>
  </si>
  <si>
    <t>155</t>
  </si>
  <si>
    <t>High-Cube Fulfillment Center Warehouse (Sort)</t>
  </si>
  <si>
    <t>High-Cube Transload and Short-Term Storage Warehouse</t>
  </si>
  <si>
    <t>154</t>
  </si>
  <si>
    <t>Mini-Warehouse</t>
  </si>
  <si>
    <t>151</t>
  </si>
  <si>
    <t>Single-Family Detached Housing</t>
  </si>
  <si>
    <t>210</t>
  </si>
  <si>
    <t>Dwelling Unit</t>
  </si>
  <si>
    <t>Detached Multifamily Housing</t>
  </si>
  <si>
    <t>215</t>
  </si>
  <si>
    <t>Multifamily Housing (Low-Rise)</t>
  </si>
  <si>
    <t>220</t>
  </si>
  <si>
    <t>Multifamily Housing (Mid-Rise)</t>
  </si>
  <si>
    <t>221</t>
  </si>
  <si>
    <t>Multifamily Housing (High-Rise)</t>
  </si>
  <si>
    <t>222</t>
  </si>
  <si>
    <t>Senior Adult Housing-Single-Family</t>
  </si>
  <si>
    <t>251</t>
  </si>
  <si>
    <t>Senior Adult Housing-Multifamily</t>
  </si>
  <si>
    <t>252</t>
  </si>
  <si>
    <t>Assisted Living</t>
  </si>
  <si>
    <t>254</t>
  </si>
  <si>
    <t>LODGING</t>
  </si>
  <si>
    <t>Hotel</t>
  </si>
  <si>
    <t>310</t>
  </si>
  <si>
    <t>Rooms</t>
  </si>
  <si>
    <t>Motel / Other Lodging Facilities</t>
  </si>
  <si>
    <t>320</t>
  </si>
  <si>
    <t>RECREATIONAL</t>
  </si>
  <si>
    <t>Recreational Community Center</t>
  </si>
  <si>
    <t>495</t>
  </si>
  <si>
    <t>Miniature Golf Course</t>
  </si>
  <si>
    <t>431</t>
  </si>
  <si>
    <t>Hole</t>
  </si>
  <si>
    <t>Movie Theater</t>
  </si>
  <si>
    <t>445</t>
  </si>
  <si>
    <t>Movie Screens</t>
  </si>
  <si>
    <t>Racquet / Tennis Club</t>
  </si>
  <si>
    <t>491</t>
  </si>
  <si>
    <t>Courts</t>
  </si>
  <si>
    <t>INSTITUTIONAL</t>
  </si>
  <si>
    <t>Church</t>
  </si>
  <si>
    <t>560</t>
  </si>
  <si>
    <t>Day Care Center</t>
  </si>
  <si>
    <t>565</t>
  </si>
  <si>
    <t>B</t>
  </si>
  <si>
    <t>Private School (K-12)*</t>
  </si>
  <si>
    <t>532</t>
  </si>
  <si>
    <t>Charter School (K-12)*</t>
  </si>
  <si>
    <t>538</t>
  </si>
  <si>
    <t>Elementary School</t>
  </si>
  <si>
    <t>520</t>
  </si>
  <si>
    <t>Students</t>
  </si>
  <si>
    <t>Middle School/Junior High School</t>
  </si>
  <si>
    <t>522</t>
  </si>
  <si>
    <t>High School</t>
  </si>
  <si>
    <t>525</t>
  </si>
  <si>
    <t>Junior / Community College</t>
  </si>
  <si>
    <t>540</t>
  </si>
  <si>
    <t>AM/PM</t>
  </si>
  <si>
    <t>University / College</t>
  </si>
  <si>
    <t>550</t>
  </si>
  <si>
    <t>MEDICAL</t>
  </si>
  <si>
    <t>Clinic</t>
  </si>
  <si>
    <t>630</t>
  </si>
  <si>
    <t>Hospital</t>
  </si>
  <si>
    <t>610</t>
  </si>
  <si>
    <t>Nursing Home</t>
  </si>
  <si>
    <t>620</t>
  </si>
  <si>
    <t>Beds</t>
  </si>
  <si>
    <t>Free-Standing Emergency Room</t>
  </si>
  <si>
    <t>650</t>
  </si>
  <si>
    <t>Animal Hospital/Veterinary Clinic</t>
  </si>
  <si>
    <t>640</t>
  </si>
  <si>
    <t>OFFICE</t>
  </si>
  <si>
    <t>Corporate Headquarters Building</t>
  </si>
  <si>
    <t>714</t>
  </si>
  <si>
    <t>General Office Building</t>
  </si>
  <si>
    <t>710</t>
  </si>
  <si>
    <t>Medical-Dental Office Building</t>
  </si>
  <si>
    <t>720</t>
  </si>
  <si>
    <t>Single Tenant Office Building</t>
  </si>
  <si>
    <t>715</t>
  </si>
  <si>
    <t>Office Park</t>
  </si>
  <si>
    <t>750</t>
  </si>
  <si>
    <t>COMMERCIAL</t>
  </si>
  <si>
    <t>AUTOMOBILE RELATED</t>
  </si>
  <si>
    <t>Automobile Care Center</t>
  </si>
  <si>
    <t>942</t>
  </si>
  <si>
    <t>Automobile Parts Sales</t>
  </si>
  <si>
    <t>843</t>
  </si>
  <si>
    <t>A</t>
  </si>
  <si>
    <t>Gasoline/Service Station</t>
  </si>
  <si>
    <t>944</t>
  </si>
  <si>
    <t>Vehicle Fueling Position</t>
  </si>
  <si>
    <t>Convenience Store/Gas Station (2-8 fueling positions)</t>
  </si>
  <si>
    <t>945</t>
  </si>
  <si>
    <t>Convenience Store/Gas Station (9-15 fueling positions)</t>
  </si>
  <si>
    <t>Convenience Store/Gas Station (&gt;15 fueling positions)</t>
  </si>
  <si>
    <t>Automobile Sales (New)</t>
  </si>
  <si>
    <t>840</t>
  </si>
  <si>
    <t>Automobile Sales (Used)</t>
  </si>
  <si>
    <t>841</t>
  </si>
  <si>
    <t>Quick Lubrication Vehicle Shop</t>
  </si>
  <si>
    <t>941</t>
  </si>
  <si>
    <t>Servicing Positions</t>
  </si>
  <si>
    <t>Automated Car Wash</t>
  </si>
  <si>
    <t>948</t>
  </si>
  <si>
    <t>Tire Store</t>
  </si>
  <si>
    <t>848</t>
  </si>
  <si>
    <t>DINING</t>
  </si>
  <si>
    <t>Fast Food Restaurant with Drive-Thru Window</t>
  </si>
  <si>
    <t>934</t>
  </si>
  <si>
    <t>Fast Food Restaurant without Drive-Thru Window</t>
  </si>
  <si>
    <t>933</t>
  </si>
  <si>
    <t>High Turnover (Sit-Down) Restaurant</t>
  </si>
  <si>
    <t>932</t>
  </si>
  <si>
    <t>Fine Dining Restaurant</t>
  </si>
  <si>
    <t>931</t>
  </si>
  <si>
    <t>Drinking Place</t>
  </si>
  <si>
    <t>975</t>
  </si>
  <si>
    <t>Coffee/Donut Shop with Drive-Thru Window</t>
  </si>
  <si>
    <t>937</t>
  </si>
  <si>
    <t>RETAIL - OTHER</t>
  </si>
  <si>
    <t>Free-Standing Discount Store</t>
  </si>
  <si>
    <t>815</t>
  </si>
  <si>
    <t>C</t>
  </si>
  <si>
    <t>Nursery (Garden Center)</t>
  </si>
  <si>
    <t>817</t>
  </si>
  <si>
    <t>Home Improvement Superstore</t>
  </si>
  <si>
    <t>862</t>
  </si>
  <si>
    <t>Pharmacy/Drugstore w/o Drive-Thru Window</t>
  </si>
  <si>
    <t>880</t>
  </si>
  <si>
    <t>Pharmacy/Drugstore w/ Drive-Thru Window</t>
  </si>
  <si>
    <t>881</t>
  </si>
  <si>
    <t>820</t>
  </si>
  <si>
    <t>1,000 SF GLA</t>
  </si>
  <si>
    <t>821</t>
  </si>
  <si>
    <t>822</t>
  </si>
  <si>
    <t>Supermarket</t>
  </si>
  <si>
    <t>850</t>
  </si>
  <si>
    <t>Toy/Children's Superstore</t>
  </si>
  <si>
    <t>864</t>
  </si>
  <si>
    <t>Department Store</t>
  </si>
  <si>
    <t>875</t>
  </si>
  <si>
    <t>SERVICES</t>
  </si>
  <si>
    <t>Walk-In Bank</t>
  </si>
  <si>
    <t>911</t>
  </si>
  <si>
    <t>Drive-In Bank</t>
  </si>
  <si>
    <t>912</t>
  </si>
  <si>
    <t>Drive-in Lanes</t>
  </si>
  <si>
    <t>Hair Salon</t>
  </si>
  <si>
    <t>918</t>
  </si>
  <si>
    <t>AA</t>
  </si>
  <si>
    <t>D</t>
  </si>
  <si>
    <t>E</t>
  </si>
  <si>
    <t>F</t>
  </si>
  <si>
    <t>G</t>
  </si>
  <si>
    <t>M</t>
  </si>
  <si>
    <t>N</t>
  </si>
  <si>
    <t>O</t>
  </si>
  <si>
    <t>PI</t>
  </si>
  <si>
    <t>S</t>
  </si>
  <si>
    <t>T</t>
  </si>
  <si>
    <t>U</t>
  </si>
  <si>
    <t>V</t>
  </si>
  <si>
    <t>X</t>
  </si>
  <si>
    <t>Y</t>
  </si>
  <si>
    <t>Z</t>
  </si>
  <si>
    <t>AA*</t>
  </si>
  <si>
    <t>D*</t>
  </si>
  <si>
    <t>F*</t>
  </si>
  <si>
    <t>L**</t>
  </si>
  <si>
    <t>W**</t>
  </si>
  <si>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Rates</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</si>
  <si>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Assessment</t>
    </r>
    <r>
      <rPr>
        <sz val="12"/>
        <rFont val="Times New Roman"/>
        <family val="1"/>
      </rPr>
      <t xml:space="preserve"> </t>
    </r>
    <r>
      <rPr>
        <b/>
        <sz val="12"/>
        <rFont val="Times New Roman"/>
        <family val="1"/>
      </rPr>
      <t>Date
[as</t>
    </r>
    <r>
      <rPr>
        <sz val="12"/>
        <rFont val="Times New Roman"/>
        <family val="1"/>
      </rPr>
      <t xml:space="preserve"> </t>
    </r>
    <r>
      <rPr>
        <b/>
        <sz val="12"/>
        <rFont val="Times New Roman"/>
        <family val="1"/>
      </rPr>
      <t>per</t>
    </r>
    <r>
      <rPr>
        <sz val="12"/>
        <rFont val="Times New Roman"/>
        <family val="1"/>
      </rPr>
      <t xml:space="preserve"> </t>
    </r>
    <r>
      <rPr>
        <b/>
        <sz val="12"/>
        <rFont val="Times New Roman"/>
        <family val="1"/>
      </rPr>
      <t>City</t>
    </r>
    <r>
      <rPr>
        <sz val="12"/>
        <rFont val="Times New Roman"/>
        <family val="1"/>
      </rPr>
      <t xml:space="preserve"> </t>
    </r>
    <r>
      <rPr>
        <b/>
        <sz val="12"/>
        <rFont val="Times New Roman"/>
        <family val="1"/>
      </rPr>
      <t>Code
§30-172(a)]</t>
    </r>
  </si>
  <si>
    <r>
      <rPr>
        <b/>
        <sz val="12"/>
        <rFont val="Times New Roman"/>
        <family val="1"/>
      </rPr>
      <t>Before</t>
    </r>
    <r>
      <rPr>
        <sz val="12"/>
        <rFont val="Times New Roman"/>
        <family val="1"/>
      </rPr>
      <t xml:space="preserve"> </t>
    </r>
    <r>
      <rPr>
        <b/>
        <sz val="12"/>
        <rFont val="Times New Roman"/>
        <family val="1"/>
      </rPr>
      <t>4/1/2013</t>
    </r>
  </si>
  <si>
    <r>
      <rPr>
        <b/>
        <sz val="12"/>
        <rFont val="Times New Roman"/>
        <family val="1"/>
      </rPr>
      <t>On</t>
    </r>
    <r>
      <rPr>
        <sz val="12"/>
        <rFont val="Times New Roman"/>
        <family val="1"/>
      </rPr>
      <t xml:space="preserve"> </t>
    </r>
    <r>
      <rPr>
        <b/>
        <sz val="12"/>
        <rFont val="Times New Roman"/>
        <family val="1"/>
      </rPr>
      <t>4/1/2013</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3/31/2019</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</si>
  <si>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</si>
  <si>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11/1/2022</t>
    </r>
  </si>
  <si>
    <r>
      <rPr>
        <b/>
        <sz val="12"/>
        <rFont val="Times New Roman"/>
        <family val="1"/>
      </rPr>
      <t>Service</t>
    </r>
    <r>
      <rPr>
        <sz val="12"/>
        <rFont val="Times New Roman"/>
        <family val="1"/>
      </rPr>
      <t xml:space="preserve"> </t>
    </r>
    <r>
      <rPr>
        <b/>
        <sz val="12"/>
        <rFont val="Times New Roman"/>
        <family val="1"/>
      </rPr>
      <t>Areas</t>
    </r>
  </si>
  <si>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 xml:space="preserve">Rates </t>
    </r>
    <r>
      <rPr>
        <sz val="12"/>
        <rFont val="Times New Roman"/>
        <family val="1"/>
      </rPr>
      <t xml:space="preserve">before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</si>
  <si>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r>
      <rPr>
        <sz val="12"/>
        <color rgb="FF000000"/>
        <rFont val="Times New Roman"/>
        <family val="1"/>
      </rPr>
      <t xml:space="preserve">
(Two Year Grace Period) </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</si>
  <si>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6</t>
    </r>
    <r>
      <rPr>
        <b/>
        <sz val="12"/>
        <rFont val="Times New Roman"/>
        <family val="1"/>
      </rPr>
      <t>/1/2023</t>
    </r>
  </si>
  <si>
    <t>Service Areas</t>
  </si>
  <si>
    <r>
      <rPr>
        <b/>
        <u/>
        <sz val="12"/>
        <rFont val="Times New Roman"/>
        <family val="1"/>
      </rPr>
      <t>Schedule 1</t>
    </r>
    <r>
      <rPr>
        <b/>
        <sz val="12"/>
        <rFont val="Times New Roman"/>
        <family val="1"/>
      </rPr>
      <t xml:space="preserve">  
Maximum Assessable
Transportation Impact Fees 
Per Vehicle-Mile</t>
    </r>
  </si>
  <si>
    <r>
      <t xml:space="preserve">Assessment
Date
</t>
    </r>
    <r>
      <rPr>
        <b/>
        <sz val="10"/>
        <rFont val="Times New Roman"/>
        <family val="1"/>
      </rPr>
      <t>[as per City Code §30-172(a)]</t>
    </r>
  </si>
  <si>
    <t>Before 4/1/2013</t>
  </si>
  <si>
    <t>On 4/1/2013 to 
3/31/2018</t>
  </si>
  <si>
    <t>L</t>
  </si>
  <si>
    <t>W</t>
  </si>
  <si>
    <t>Residential 50% of Sch 1</t>
  </si>
  <si>
    <r>
      <rPr>
        <b/>
        <sz val="12"/>
        <rFont val="Times New Roman"/>
        <family val="1"/>
      </rPr>
      <t>Non-Residential 40% of Sch 1</t>
    </r>
  </si>
  <si>
    <t>11th Edition LUVMET</t>
  </si>
  <si>
    <t>Trip Gen Rate (PM)</t>
  </si>
  <si>
    <t>Truck Terminal</t>
  </si>
  <si>
    <t>Data Center</t>
  </si>
  <si>
    <t>160</t>
  </si>
  <si>
    <t>Apartment/Multi-family</t>
  </si>
  <si>
    <t>Senior Adult Housing-Detached</t>
  </si>
  <si>
    <t>Senior Adult Housing-Attached</t>
  </si>
  <si>
    <t>Room</t>
  </si>
  <si>
    <t>Golf Driving Range</t>
  </si>
  <si>
    <t>432</t>
  </si>
  <si>
    <t>Tee</t>
  </si>
  <si>
    <t>Golf Course</t>
  </si>
  <si>
    <t>430</t>
  </si>
  <si>
    <t>Acre</t>
  </si>
  <si>
    <t>Ice Skating Rink</t>
  </si>
  <si>
    <t>465</t>
  </si>
  <si>
    <t>Multiplex Movie Theater</t>
  </si>
  <si>
    <t>Screens</t>
  </si>
  <si>
    <t>Court</t>
  </si>
  <si>
    <t>Primary/Middle School (1-8)</t>
  </si>
  <si>
    <t>530</t>
  </si>
  <si>
    <t>Gasoline/Service Station w/ Conv Market and Car Wash</t>
  </si>
  <si>
    <t>New Car Sales</t>
  </si>
  <si>
    <t>Self-Service Car Wash</t>
  </si>
  <si>
    <t>947</t>
  </si>
  <si>
    <t>Stall</t>
  </si>
  <si>
    <t>Quality Restaurant</t>
  </si>
  <si>
    <t>930</t>
  </si>
  <si>
    <t>OTHER RETAIL</t>
  </si>
  <si>
    <t>Shopping Center</t>
  </si>
  <si>
    <t>Key to Sources of Pass-by Rates:</t>
  </si>
  <si>
    <t>A: ITE Trip Generation Handbook 2nd Edition (June 2004)</t>
  </si>
  <si>
    <t>B: Estimated by Kimley-Horn based on ITE rates for similar categories</t>
  </si>
  <si>
    <t>C: ITE rate adjusted upward by KHA based on logical relationship to other categories</t>
  </si>
  <si>
    <t xml:space="preserve">Date of Final Plat Approval: </t>
  </si>
  <si>
    <t xml:space="preserve">Service Area (select from list): </t>
  </si>
  <si>
    <t xml:space="preserve">Notes: </t>
  </si>
  <si>
    <t>Dev. Unit</t>
  </si>
  <si>
    <t>Land Use</t>
  </si>
  <si>
    <t>NON-RESIDENTIAL ONLY</t>
  </si>
  <si>
    <t>RESIDENTIAL ONLY</t>
  </si>
  <si>
    <t>Prior to 4/1/13</t>
  </si>
  <si>
    <t>On or after 11/1/22</t>
  </si>
  <si>
    <t>Between 4/1/13 and 3/31/18</t>
  </si>
  <si>
    <t>On 4/1/2018 to 10/31/2022</t>
  </si>
  <si>
    <t>On or After 11/1/2022</t>
  </si>
  <si>
    <t>Between 4/1/18 and 10/31/22</t>
  </si>
  <si>
    <t>Sub-Total</t>
  </si>
  <si>
    <t>Schedule 1:  Maximum Assessable Impact Fee</t>
  </si>
  <si>
    <t>Schedule 2:  Collection Amount</t>
  </si>
  <si>
    <t>Plat Approval Date</t>
  </si>
  <si>
    <t>Building Permit Date</t>
  </si>
  <si>
    <t>Study Year</t>
  </si>
  <si>
    <t>Schedule 2</t>
  </si>
  <si>
    <t>On or before 5/31/23</t>
  </si>
  <si>
    <t>2018 collection rate for 2008 study*</t>
  </si>
  <si>
    <t xml:space="preserve">Prior to 4/1/13 </t>
  </si>
  <si>
    <t>On or after 6/1/23</t>
  </si>
  <si>
    <t>40% of 2008 Schedule 1</t>
  </si>
  <si>
    <t>2018 collection rate for 2013 study*</t>
  </si>
  <si>
    <t>40% 2013 Schedule 1</t>
  </si>
  <si>
    <t>Between 4/1/18 and 5/31/21</t>
  </si>
  <si>
    <t>2018 collection rate for 2017 study*</t>
  </si>
  <si>
    <t xml:space="preserve">Between 4/1/18 and 5/31/21 </t>
  </si>
  <si>
    <t>40% 2018 Schedule 1</t>
  </si>
  <si>
    <t>Between 6/1/21 and 10/31/22</t>
  </si>
  <si>
    <t>Within 2 years of final plat approval</t>
  </si>
  <si>
    <t>On or after 6/1/23 and two years after the final plat approval</t>
  </si>
  <si>
    <t>40% 2022 Schedule 1</t>
  </si>
  <si>
    <t>Non-Residential Scenario</t>
  </si>
  <si>
    <t>On or after 6/1/23 until 5/31/24</t>
  </si>
  <si>
    <t>50% of 2008 Schedule 1</t>
  </si>
  <si>
    <t>On or after 6/1/24 until 5/31/25</t>
  </si>
  <si>
    <t>55% of 2008 Schedule 1</t>
  </si>
  <si>
    <t>On or after 6/1/25 until 5/31/26</t>
  </si>
  <si>
    <t>60% of 2008 Schedule 1</t>
  </si>
  <si>
    <t>On or after 6/1/26 onward</t>
  </si>
  <si>
    <t>65% of 2008 Schedule 1</t>
  </si>
  <si>
    <t>Vehicle-Miles per Dev. Unit
[2]</t>
  </si>
  <si>
    <t>Intensity
(# of Dev. Units) 
[1]</t>
  </si>
  <si>
    <t>Total 
Vehicle-Miles
[3] = [1] * [2]</t>
  </si>
  <si>
    <t>Rate Per Dev. Unit
[5] = [2] * [4]</t>
  </si>
  <si>
    <t>Total 
[6] = [5]* [1]</t>
  </si>
  <si>
    <t>Total 
[6] = [1]* [5]</t>
  </si>
  <si>
    <t>Residential Scenario</t>
  </si>
  <si>
    <t>Percentage</t>
  </si>
  <si>
    <t>Transportation Impact Fee Estimator Worksheet</t>
  </si>
  <si>
    <t>City of Fort Worth, Texas</t>
  </si>
  <si>
    <t>Development Name:</t>
  </si>
  <si>
    <t>Applicant:</t>
  </si>
  <si>
    <t>Case Number:</t>
  </si>
  <si>
    <t>Date:</t>
  </si>
  <si>
    <t>MAXIMUM ASSESSABLE TRANSPORTATION IMPACT FEE:</t>
  </si>
  <si>
    <t>TOTAL POTENTIAL TRANSPORTATION IMPACT FEE COLLECTION AMOUNT:</t>
  </si>
  <si>
    <t>day</t>
  </si>
  <si>
    <t xml:space="preserve">Extraordinary Investment Discount: </t>
  </si>
  <si>
    <t>Legal Description (Lot, Block):</t>
  </si>
  <si>
    <t xml:space="preserve">Discounts </t>
  </si>
  <si>
    <t>Adequate</t>
  </si>
  <si>
    <t>Extraordinary</t>
  </si>
  <si>
    <t>Small</t>
  </si>
  <si>
    <t xml:space="preserve">Total Transportation Impact Fee Discounts (Max 100%): </t>
  </si>
  <si>
    <t xml:space="preserve"> Mixed- use/ Multi-Modal Development Discount: </t>
  </si>
  <si>
    <t xml:space="preserve">Adequate Public Facilities Discount: </t>
  </si>
  <si>
    <t>Small Business Discount:</t>
  </si>
  <si>
    <t>Credit Agreement Number:</t>
  </si>
  <si>
    <t xml:space="preserve">Study Year: </t>
  </si>
  <si>
    <t>TOTAL POTENTIAL TRANSPORTATION IMPACT FEE AFTER DISCOUNTS:</t>
  </si>
  <si>
    <t xml:space="preserve"> Transportation Impact Fee Credits (for construction, contribution, or dedication towards the Master Thoroughfare Plan): </t>
  </si>
  <si>
    <t>TOTAL TRANSPORTATION IMPACT FEE COLLECTION AMOUNT AFTER CREDITS AND DISCOUNTS:</t>
  </si>
  <si>
    <t xml:space="preserve">Date of Building Permit Application Acceptance: </t>
  </si>
  <si>
    <t>(1) Enter dates in XX/XX/XXXX format
(2) Impact fees are not collected within the nine (9) "no fee" service areas (H, I, J, K, L, P, Q, R and W) and for qualified Neighborhood Empowerment Zone (NEZ) projects</t>
  </si>
  <si>
    <t>Land Use / Vehicle-Mile Equivalency Table (LUVMET)</t>
  </si>
  <si>
    <t>Land Use Description</t>
  </si>
  <si>
    <t>MAX ASSESSABLE FEE PER SERVICE UNIT</t>
  </si>
  <si>
    <t>Point of good transfer between trucks or between trucks and rail</t>
  </si>
  <si>
    <t>Emphasis on activities other than manufacturing; typically employing fewer than 500 workers</t>
  </si>
  <si>
    <t>Primary activity is conversion of raw materials or parts into finished products</t>
  </si>
  <si>
    <t>Devoted to storage of materials but may include office and maintenance areas</t>
  </si>
  <si>
    <t>Storage and consolidation of automatically-sorted manufactured goods prior to their distribution. Typically 200k+ sq. ft.</t>
  </si>
  <si>
    <t>Storage and consolidation of manually-sorted manufactured goods prior to their distribution. Typically 200k+ sq. ft.</t>
  </si>
  <si>
    <t>Short term storage and high throughput of large volumes of manufactured goods. Typically 200k+ sq. ft.</t>
  </si>
  <si>
    <t>Facilities with a number of units rented to others for the storage of goods</t>
  </si>
  <si>
    <t>RESIDENTIAL</t>
  </si>
  <si>
    <t>Single-family detached homes on individual lots</t>
  </si>
  <si>
    <t>1-4 rental dwelling units and one or two levels (floors) per building. Includes duplexes, condos, and townhomes.</t>
  </si>
  <si>
    <t>At least 4 rental dwelling units (Apartments) and two or three levels (floors) living space per building</t>
  </si>
  <si>
    <t>At least 4 rental dwelling units (Apartments) and between four and ten levels (floors) living space per building</t>
  </si>
  <si>
    <t>At least 4 rental dwelling units (Apartments) and more than ten levels (floors) living space per building</t>
  </si>
  <si>
    <t>Consists of detached independent living developments that include amenities such as golf courses and swimming pools</t>
  </si>
  <si>
    <t>Consists of attached independent living developments that include limited social or recreation services</t>
  </si>
  <si>
    <t>Residential settings that provide either routine general protective oversight or assistance with activities.</t>
  </si>
  <si>
    <t>Lodging facilities that typically have on-site restaurants, lounges, meeting and/or banquet rooms, or other retail shops and services</t>
  </si>
  <si>
    <t>Lodging facilities that may have small on-site restaurant or buffet area but little or no meeting space</t>
  </si>
  <si>
    <t>Category includes racquet clubs, health/fitness clubs, can include facilities such as YMCA's</t>
  </si>
  <si>
    <t>One or more individual putting courses; category should not be used when part of a larger entertainment center(with batting cages, video game centers, etc)</t>
  </si>
  <si>
    <t>Movie theater with audience seating, minimum of ten screens, lobby, and refreshment area.</t>
  </si>
  <si>
    <t>Indoor or outdoor facilities specifically designed for playing tennis</t>
  </si>
  <si>
    <t>Churches and houses of worship</t>
  </si>
  <si>
    <t>Generally includes facilities for care of pre-school aged children, generally includes classrooms, offices, eating areas, and playgrounds</t>
  </si>
  <si>
    <t>Private education institution serving K-12 students</t>
  </si>
  <si>
    <t>Publicly funded and privately managed school serving K-12 students</t>
  </si>
  <si>
    <t>Serves students who have not yet entered middle/junior high school</t>
  </si>
  <si>
    <t>Service students who have completed elementary school</t>
  </si>
  <si>
    <t>Serves students who have completed middle or junior high school</t>
  </si>
  <si>
    <t>Two-year junior, community, or technical colleges</t>
  </si>
  <si>
    <t>Four-year universities or colleges that may or may not offer graduate programs</t>
  </si>
  <si>
    <t>Facilities with limited diagnostic and outpatient care</t>
  </si>
  <si>
    <t>Medical and surgical facilities with overnight accommodations</t>
  </si>
  <si>
    <t>Rest and convalescent homes with residents who do little or no driving</t>
  </si>
  <si>
    <t>Facility that specializes in personal medical care and treatment of people</t>
  </si>
  <si>
    <t>Animal hospital or veterinary clinic that specializes in the treatment of animals</t>
  </si>
  <si>
    <t>Office building housing corporate headquarters of a single company or organization</t>
  </si>
  <si>
    <t>Office buildings which house multiple tenants</t>
  </si>
  <si>
    <t>Multi-tenant building with offices for physicians and/or dentists</t>
  </si>
  <si>
    <t>Single tenant office buildings other than corporate headquarters</t>
  </si>
  <si>
    <t>Office buildings (typically low-rise) in a campus setting and served by a common roadway system</t>
  </si>
  <si>
    <t>Automobile Related</t>
  </si>
  <si>
    <t>Automobile repair and servicing including stereo installations and upholstering</t>
  </si>
  <si>
    <t>Retail sale of auto parts but no on-site vehicle repair</t>
  </si>
  <si>
    <t>Gasoline sales without convenience store or car wash; may include repair</t>
  </si>
  <si>
    <t>Gasoline sales with convenience store and car washes where the primary business is gasoline sales (&lt;4.5k)</t>
  </si>
  <si>
    <t>Gasoline sales with convenience store and car washes where the primary business is gasoline sales (&gt;4.5k)</t>
  </si>
  <si>
    <t>New car dealerships, typically with automobile servicing, part sales, and used car sales</t>
  </si>
  <si>
    <t>Car dealership specializing in the sale of used cars</t>
  </si>
  <si>
    <t>Primary business is to perform oil changes and fluid/filter changes with other repair services not provided</t>
  </si>
  <si>
    <t>Has stalls for driver to park and wash the vehicle</t>
  </si>
  <si>
    <t>Primary business is sales and installation of tires; usually do not have large storage or warehouse area</t>
  </si>
  <si>
    <t>Dining</t>
  </si>
  <si>
    <t>High-turnover fast food restaurant for carry-out and eat-in customers with a drive-thru window</t>
  </si>
  <si>
    <t>High-turnover fast food restaurant for carry-out and eat-in customers, but without a drive-thru window</t>
  </si>
  <si>
    <t>Restaurants with turnover rates less than one hour; typically includes moderately-priced chain restaurants</t>
  </si>
  <si>
    <t>Restaurants with turnover rates of one hour or longer; typically require reservations</t>
  </si>
  <si>
    <t>Contains a bar where alcholic beverages and food are sold, and possibly some type of entertainment</t>
  </si>
  <si>
    <t>Coffee and Donut restaurants with drive-through windows, hold long store hours and have limited indoor seating</t>
  </si>
  <si>
    <t>Other Retail</t>
  </si>
  <si>
    <t>Category includes free-standing stores with off-street parking; typically offer a variety of products and services with long store hours</t>
  </si>
  <si>
    <t>Building with a yard of planting or landscape stock; may have office, storage, shipping or greenhouse facilities</t>
  </si>
  <si>
    <t>Warehouse-type facilities offering a large variety of products and services including lumber, tool, paint, lighting, and fixtures, among other items.</t>
  </si>
  <si>
    <t>Facilities that primarily sell prescription and non-prescription drugs without a drive-through window</t>
  </si>
  <si>
    <t>Facilities that primarily sell prescription and non-prescription drugs with a drive-through window</t>
  </si>
  <si>
    <t>Integrated group of commercial establishments; planning, owned, and managed as a unit (&gt;150k)</t>
  </si>
  <si>
    <t>Integrated group of commercial establishments; planning, owned, and managed as a unit (40-150k)</t>
  </si>
  <si>
    <t>Integrated group of commercial establishments; planning, owned, and managed as a unit (&lt;40k)</t>
  </si>
  <si>
    <t>Primary business is sale of groceries, food, and household cleaning items; may include photo, pharmacy, video rental, and/or ATM</t>
  </si>
  <si>
    <t>Businesses specializing in child-oriented merchandise</t>
  </si>
  <si>
    <t>Free-standing stores that specialize in the sale of apparel, footwear, bedding, home products, jewelry, etc.</t>
  </si>
  <si>
    <t>Banks with their own parking lots, no drive-in lanes but contain non-drive-through ATMs</t>
  </si>
  <si>
    <t>Banking facilities to conduct financial transactions from the vehicle; also usually apart of walk-in bank</t>
  </si>
  <si>
    <t>Facilities that specialize in cosmetic and beauty services including hair cutting and styling</t>
  </si>
  <si>
    <t>*Custom trip rate (trips per 1,000 SF GFA) estimated by Kimley-Horn using ITE trip rate (trips per student) and recent Fort Worth School Data.</t>
  </si>
  <si>
    <t>A: ITE Trip Generation Handbook 3rd Edition (August 2014)</t>
  </si>
  <si>
    <t>Liquor Store</t>
  </si>
  <si>
    <t>899</t>
  </si>
  <si>
    <t>A liquor store specializes in the sale of prepackaged alcoholic beverages intended to be consumed off the store’s premises.</t>
  </si>
  <si>
    <t>Note: Final Plat Approval and Building Permit Application Acceptance must be entered prior to selecting land use.  Once a land use is selected, user must delete cell to select another land use.</t>
  </si>
  <si>
    <t>Devoted to storage of materials but may included office and maintenance areas</t>
  </si>
  <si>
    <t>At least 4 rental dwelling units per building</t>
  </si>
  <si>
    <t>Facilities with driving tees for practice; may provide individual or group lessons; may have prop shop and/or refreshment facilities</t>
  </si>
  <si>
    <t>May include municipal courses and private country clubs; may have driving ranges, pro shops, and restaurant/banquet facilities</t>
  </si>
  <si>
    <t>Rinks for ice skating and related sports; may contain spectator areas and refreshment facilities</t>
  </si>
  <si>
    <t>Serves students who have not yet entered high school</t>
  </si>
  <si>
    <t>Gasoline sales with convenience store and car washes where the primary business is gasoline sales</t>
  </si>
  <si>
    <t>Integrated group of commercial establishments; planning, owned, and managed as a unit</t>
  </si>
  <si>
    <t>A free-standing warehouse type of facility that is primarily used for off-site storage of computer systems and associated components including applications and secure data.  Data centers typically have a small number of employees and visitors.</t>
  </si>
  <si>
    <t>2017 Study Land Use Descriptions*</t>
  </si>
  <si>
    <t xml:space="preserve">*Some land uses were added based on previous implementation </t>
  </si>
  <si>
    <t>General Information</t>
  </si>
  <si>
    <t>Green Cells</t>
  </si>
  <si>
    <t>User to type information.</t>
  </si>
  <si>
    <t>Blue Cells</t>
  </si>
  <si>
    <t>White Cells</t>
  </si>
  <si>
    <t>User to use drop down menus to input information.</t>
  </si>
  <si>
    <t>Cells are locked and user does not need to input information.</t>
  </si>
  <si>
    <t xml:space="preserve">Date of Final Plat Approval </t>
  </si>
  <si>
    <t>Date of Building Permit Application Acceptance</t>
  </si>
  <si>
    <t>Service Area</t>
  </si>
  <si>
    <t>The date at which the applicant has complied with all conditions of approval and the executive secretary of the city plan commission executes the applicant’s plat.  The date is entered in the form XX/XX/XXXX.</t>
  </si>
  <si>
    <t>The date at which the applicant has complied with all conditions of the building permit and the application is accepted.  The date is entered in the form XX/XX/XXXX.  Plat must be approved prior to building permit.</t>
  </si>
  <si>
    <t xml:space="preserve">Study year establishes the Service Area boundary.  A transportation service area within the city, within which impact fees for transportation improvements or transportation facility expansions may be collected for new development occurring within such area and within which fees so collected will be expended for those types of improvements or expansions identified in the transportation improvements plan.  </t>
  </si>
  <si>
    <t>Identifies the year of the study that the final plat would be subject to for the purposes of the maximum assessable impact fee.</t>
  </si>
  <si>
    <t>Non-Residential Land Uses</t>
  </si>
  <si>
    <t>Residential Land Uses</t>
  </si>
  <si>
    <t>Drop down menu available.</t>
  </si>
  <si>
    <t>The maximum impact fee that could be charged based on the study year.  The study year determines maximum rate per vehicle-mile in each Service Area.</t>
  </si>
  <si>
    <t>Schedule 2: Collection Amount</t>
  </si>
  <si>
    <t>Discounts</t>
  </si>
  <si>
    <t>Drop down menu available.  User can type in land use to see limited drop down list.  Typing must be deleted for user to see entire list.</t>
  </si>
  <si>
    <t xml:space="preserve">The actual amount collected for impact fees based on the most current ordinance </t>
  </si>
  <si>
    <t xml:space="preserve">https://codelibrary.amlegal.com/codes/ftworth/latest/ftworth_tx/0-0-0-28868#JD_Ch.30Art.VIII.  </t>
  </si>
  <si>
    <t>https://www.fortworthtexas.gov/impact-fees/transportation/fee-information</t>
  </si>
  <si>
    <t>The amount of transportation impact fees due under Schedule 2 shall be reduced up to 25% for any development where an accepted traffic impact study demonstrates that the development will reduce the vehicle trips from those contained in the adopted land use
equivalency table, to one of the following:
5 to 9% trip capture: 10% impact fee reduction
10 to 14% trip capture: 15% impact fee reduction
15% to 20% trip capture: 20% impact fee reduction
21% or&gt; trip capture: 25% impact fee reduction</t>
  </si>
  <si>
    <t xml:space="preserve">The amount of transportation impact fees due under Schedule 2 shall be reduced 25% for any development that results in all of the following qualifications, as jointly determined by the Development Services Department and the Department of Economic Development:
1. $ 25 million in capital investment, excluding land costs;
2. Creation of 75 new jobs; and
3. The projected salary of the new jobs is at least twice the current federal minimum wage, plus benefits.
For each additional $ 10, 000, 000 in capital investment or additional 75 qualified new jobs, the impact fee amount due under Schedule 2 will be further reduced by an additional 5% up to a maximum reduction of 50%. A development may receive this discount and have a period of up to four years from the issuance of a building permit to qualify under the terms of this discount. Impact fees otherwise paid shall be refunded to the original payor at the time of issuance of the building permit. A development shall refund a pro rata share of this discount should the development not continue to maintain the number of new jobs for a period of at least ten years from the date of building permit ( or the date of qualification for this discount), equal to 10% per annum for each year that the number of jobs is not maintained. </t>
  </si>
  <si>
    <t>The amount of transportation impact fees due under Schedule 2 shall be reduced by 50% for any development where:
1. One or more points of access serve at least 75% of the peak-hour site-generated traffic volumes;
2. Such point(s) connect the development to the city' s thoroughfare system, as depicted in the city' s master thoroughfare plan ( MTP) provided however, sites with multiple access points may include a TxDOT facility as one of the access points to meet this criteria; and
3. The transportation facility so connected has been improved to its ultimate capacity as classified under the current master thoroughfare plan.
 Eligibility for this discount must be determined no later than issuance of the first building permit for land subject to the final plat.</t>
  </si>
  <si>
    <r>
      <rPr>
        <i/>
        <sz val="10"/>
        <rFont val="Arial"/>
        <family val="2"/>
      </rPr>
      <t>Discounts cumulative</t>
    </r>
    <r>
      <rPr>
        <sz val="10"/>
        <rFont val="Arial"/>
        <family val="2"/>
      </rPr>
      <t xml:space="preserve">. Discounts identified above are cumulative, so that a development that qualifies for the maximum discount under each provision may reduce impact fees otherwise due up to 100%. 
</t>
    </r>
    <r>
      <rPr>
        <i/>
        <sz val="10"/>
        <rFont val="Arial"/>
        <family val="2"/>
      </rPr>
      <t>Burden of proof</t>
    </r>
    <r>
      <rPr>
        <sz val="10"/>
        <rFont val="Arial"/>
        <family val="2"/>
      </rPr>
      <t xml:space="preserve">. The applicant for a discount provided for in this section has the burden of  proof to show that the development qualifies for the discount. 
</t>
    </r>
    <r>
      <rPr>
        <i/>
        <sz val="10"/>
        <rFont val="Arial"/>
        <family val="2"/>
      </rPr>
      <t xml:space="preserve">
Application</t>
    </r>
    <r>
      <rPr>
        <sz val="10"/>
        <rFont val="Arial"/>
        <family val="2"/>
      </rPr>
      <t xml:space="preserve">. An application for discounts shall be submitted with the first building permit application submitted by the applicant. The application for discounts shall be forwarded to the appropriate reviewing department(s). </t>
    </r>
  </si>
  <si>
    <t>Credits:</t>
  </si>
  <si>
    <t>Right-of-Way (ROW)</t>
  </si>
  <si>
    <t>Credit for right- of-way dedication will be determined by the highest of the following three calculations per square foot:
1) Twenty percent ( 20%) of the estimated construction cost in the latest transportation improvement plan.
2) Twenty percent ( 20%) of the total project cost as determined by the City' s acceptance of the roadway facility.
3) The current Appraisal District Land Market Value per square foot for the property as listed in the most recent Appraisal District Valuation for the property</t>
  </si>
  <si>
    <t>Agreement for Credits</t>
  </si>
  <si>
    <t xml:space="preserve">An owner of a new development who has constructed or financed a transportation improvement or facility expansion designated in the transportation improvements plan, or other transportation improvement that supplies excess capacity, as required or authorized by the city, shall enter into an agreement with the city to provide for credits against transportation impact fees due for the development . The agreement shall identify the basis for and the method for computing and the amount of the credit due and any reduction in credits attributable to consumption of road capacity by developed lots or tracts served by the transportation improvements. </t>
  </si>
  <si>
    <t>Other Discount Info</t>
  </si>
  <si>
    <t>Small Business Discount</t>
  </si>
  <si>
    <t>Adequate Public Facilities Discount</t>
  </si>
  <si>
    <t xml:space="preserve"> Mixed- use/ Multi-Modal Development Discount</t>
  </si>
  <si>
    <t>Extraordinary Investment Discount</t>
  </si>
  <si>
    <t>Other Credit Information</t>
  </si>
  <si>
    <t>1) No credit shall be given for the dedication or construction of site- related facilities. 
2) No credit shall be given for a transportation facility which is not identified within the transportation improvements plan, unless the facility is on or qualifies for inclusion on the master thoroughfare plan and the city agrees that such improvement supplies capacity to new developments other than the development paying the transportation impact fee and provisions for credits are incorporated in an agreement for credits .
 3) In no event will the city grant a credit when no transportation impact fees can be collected pursuant to this article or for any amount exceeding the total transportation impact fees due for the development, unless expressly agreed to by the city in writing.
 4) The city may participate in the costs of a system improvement to be dedicated to the city, including costs that exceed the amount of the impact fees due for the development, in accordance with policies and rules established by the city. The amount of any credit for construction of a system facility shall be reduced by the amount of any participation funds received from the city. 
5) Where funds for transportation facilities have been escrowed through a community facilities agreement or future improvements agreement for transportation facilities that was executed with the city, the following rules apply: 
a. Funds expended under the agreement for transportation facilities shall first be credited against the amount of transportation impact fees that would have been due under Schedule 2 for those units of development for which building permits already have been issued; and 
b. Any remaining funds shall be credited against impact fees due for the development under Schedule 2 at the time building permits are issued.</t>
  </si>
  <si>
    <t xml:space="preserve">The amount of transportation impact fees due under Schedule 2 for building permits, other than new construction building permits, shall be reduced by 25% for a development that meets all of the following qualifications, as jointly determined by the Development Services Department and the Department of Economic Development: 
1. An independently owned for-profit or non-profit entity with a physical Fort Worth business address; 
2. Business must not be a subsidiary of a larger company nor a franchisee of a chain with more than 5 franchises; 
3. Annual revenues of $2,500,000 or less for the most recent 12-month period; 
4. 25 Employees or less; 
5. Business operations established at least 1 year prior to making application for the discount; and 
6. Proof of qualifications provided by notarized affidavit. 
- Sexually Oriented Businesses and Game Rooms are not eligible for this discount. </t>
  </si>
  <si>
    <t>Development Information</t>
  </si>
  <si>
    <t>City of Fort Worth Transportation Impact Fee Estimator Worksheet General Information Guide</t>
  </si>
  <si>
    <t>Credits</t>
  </si>
  <si>
    <t>Frequently Asked Questions</t>
  </si>
  <si>
    <t>Questions</t>
  </si>
  <si>
    <t>Answers</t>
  </si>
  <si>
    <t>When are transportation impact fees assessed for a typical project application (i.e. final plat approved, then receive property address, then apply for building permit)?</t>
  </si>
  <si>
    <t xml:space="preserve">When are transportation impact fees assessed for a project when an early address is requested?  </t>
  </si>
  <si>
    <t>When does a newly constructed roadway count towards the Adequate Public Facilities Discount?</t>
  </si>
  <si>
    <t xml:space="preserve">When are transportation impact fees assessed for a project when taken through the X-Team review process with everything but final plat approval.  </t>
  </si>
  <si>
    <t>Assessment of impact fees is made at the time of final plat approval.  That is when the Transportation Impact Fee Study and the maximum assessible rate (Schedule 1) are set for the platted area.  Further details regarding the assessment of impact fees can be found in §30-172 in the ordinance.  Collection of impact fees “shall be the amount listed in Schedule 2 in effect at the time of building permit submittal, and shall be based on the amount listed in Schedule 1 in effect at the time of final plat approval.”  Further details regarding the assessment of impact fees can be found in §30-173 in the ordinance.</t>
  </si>
  <si>
    <t>Early addressing is a mechanism for getting the building permit reviewed early and before the plat approval.  The maximum assessible rate (Schedule 1) is set when the final plat is approved and Schedule 2 is established when the Building Permit is applied for.  Since early addressing is requested before the final plat is approved, this application cannot set a project’s Transportation Impact Fee collection rate (Schedule 2).  In this case, the approval date of the final plat will establish both the Schedule 1 and Schedule 2 for the project.</t>
  </si>
  <si>
    <t>The maximum assessible rate (Schedule 1) is set when the final plat is approved and Schedule 2 is established when the Building Permit is applied for.  In the case where X-team review occurs before the final plat is approved, this process cannot set a project’s Transportation Impact Fee collection rate (Schedule 2).  In this case, the approval date of the final plat will establish both the Schedule 1 and Schedule 2 for the project.</t>
  </si>
  <si>
    <t xml:space="preserve"> The Adequate Public Facilities Discount applies to projects on existing thoroughfares (including TxDOT facilities as one of multiple roadway access points as added in the Oct 25th ordinance update).  Section §30-181 of the ordinance speaks to when new roadway improvements are eligible for credit.  This same approach is used to identify when a roadway can be used as an eligible roadway for the Adequate Facilities Discount.  “[C]redits for construction of improvements shall be deemed created when the improvements are completed and the city has accepted the facility”.</t>
  </si>
  <si>
    <t>https://www.fortworthtexas.gov/impact-fees/transportation</t>
  </si>
  <si>
    <t>If a transportation impact fee is still due following the calculation of credits, a development may qualify for any of the four (4) available transportation impact fee discounts (as defined by Section 1-14D of the ordinance).  Discounts are cumulative, so that a development that qualifies for the maximum discount under each provision may reduce impact fees otherwise due up to 100%.</t>
  </si>
  <si>
    <r>
      <rPr>
        <b/>
        <sz val="12"/>
        <rFont val="Arial"/>
        <family val="2"/>
      </rPr>
      <t xml:space="preserve">Land Use Selection Note: </t>
    </r>
    <r>
      <rPr>
        <sz val="12"/>
        <rFont val="Arial"/>
        <family val="2"/>
      </rPr>
      <t>The land use categories are based on the descriptions contained within the ITE Trip Generation Manual.  
Questions regarding the appropriate category for a particular use may be directed to Development Services Department staff.</t>
    </r>
  </si>
  <si>
    <t>Rate Per 
Vehicle-Mile
[4]</t>
  </si>
  <si>
    <t xml:space="preserve">     Truck Terminal</t>
  </si>
  <si>
    <t xml:space="preserve">     General Light Industrial</t>
  </si>
  <si>
    <t xml:space="preserve">     Intermodal Truck Terminal</t>
  </si>
  <si>
    <t xml:space="preserve">     Manufacturing</t>
  </si>
  <si>
    <t xml:space="preserve">     Warehousing</t>
  </si>
  <si>
    <t xml:space="preserve">     High-Cube Fulfillment Center Warehouse (Non-Sort)</t>
  </si>
  <si>
    <t xml:space="preserve">     High-Cube Fulfillment Center Warehouse (Sort)</t>
  </si>
  <si>
    <t xml:space="preserve">     High-Cube Transload and Short-Term Storage Warehouse</t>
  </si>
  <si>
    <t xml:space="preserve">     Mini-Warehouse</t>
  </si>
  <si>
    <t xml:space="preserve">     Data Center</t>
  </si>
  <si>
    <t xml:space="preserve">     Hotel</t>
  </si>
  <si>
    <t xml:space="preserve">     Motel / Other Lodging Facilities</t>
  </si>
  <si>
    <t xml:space="preserve">     Golf Driving Range</t>
  </si>
  <si>
    <t xml:space="preserve">     Golf Course</t>
  </si>
  <si>
    <t xml:space="preserve">     Recreational Community Center</t>
  </si>
  <si>
    <t xml:space="preserve">     Ice Skating Rink</t>
  </si>
  <si>
    <t xml:space="preserve">     Miniature Golf Course</t>
  </si>
  <si>
    <t xml:space="preserve">     Multiplex Movie Theater</t>
  </si>
  <si>
    <t xml:space="preserve">     Racquet / Tennis Club</t>
  </si>
  <si>
    <t xml:space="preserve">     Church</t>
  </si>
  <si>
    <t xml:space="preserve">     Day Care Center</t>
  </si>
  <si>
    <t xml:space="preserve">     Primary/Middle School (1-8)</t>
  </si>
  <si>
    <t xml:space="preserve">     High School</t>
  </si>
  <si>
    <t xml:space="preserve">     Junior / Community College</t>
  </si>
  <si>
    <t xml:space="preserve">     University / College</t>
  </si>
  <si>
    <t xml:space="preserve">     Clinic</t>
  </si>
  <si>
    <t xml:space="preserve">     Hospital</t>
  </si>
  <si>
    <t xml:space="preserve">     Nursing Home</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</si>
  <si>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</si>
  <si>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</si>
  <si>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</si>
  <si>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</si>
  <si>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</si>
  <si>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</si>
  <si>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</si>
  <si>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</si>
  <si>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</si>
  <si>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Gasoline/Service Station w/ Conv Market and Car Wash</t>
  </si>
  <si>
    <t xml:space="preserve">      New Car Sales</t>
  </si>
  <si>
    <t xml:space="preserve">      Quick Lubrication Vehicle Shop</t>
  </si>
  <si>
    <t xml:space="preserve">      Self-Service Car Wash</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</si>
  <si>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</si>
  <si>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</si>
  <si>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</si>
  <si>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</si>
  <si>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</si>
  <si>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Quality Restaurant</t>
  </si>
  <si>
    <t xml:space="preserve">     Fast Casual Restaurant</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</si>
  <si>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</si>
  <si>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</si>
  <si>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</si>
  <si>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</si>
  <si>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</si>
  <si>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</si>
  <si>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Supermarket</t>
  </si>
  <si>
    <t xml:space="preserve">     Toy/Children's Superstore</t>
  </si>
  <si>
    <t xml:space="preserve">    Department Store</t>
  </si>
  <si>
    <t xml:space="preserve">    Walk-In Bank</t>
  </si>
  <si>
    <t xml:space="preserve">    Drive-In Bank</t>
  </si>
  <si>
    <t xml:space="preserve">    Hair Salon</t>
  </si>
  <si>
    <t xml:space="preserve">      Data Center</t>
  </si>
  <si>
    <t xml:space="preserve">    Recreational Community Center</t>
  </si>
  <si>
    <t xml:space="preserve">    Miniature Golf Course</t>
  </si>
  <si>
    <t xml:space="preserve">    Movie Theater</t>
  </si>
  <si>
    <t xml:space="preserve">    Racquet / Tennis Club</t>
  </si>
  <si>
    <t xml:space="preserve">    Day Care Center</t>
  </si>
  <si>
    <t xml:space="preserve">    Church</t>
  </si>
  <si>
    <t xml:space="preserve">    Private School (K-12)*</t>
  </si>
  <si>
    <t xml:space="preserve">    Charter School (K-12)*</t>
  </si>
  <si>
    <t xml:space="preserve">    Elementary School</t>
  </si>
  <si>
    <t xml:space="preserve">    Middle School/Junior High School</t>
  </si>
  <si>
    <t xml:space="preserve">    High School</t>
  </si>
  <si>
    <t xml:space="preserve">    Junior / Community College</t>
  </si>
  <si>
    <t xml:space="preserve">    University / College</t>
  </si>
  <si>
    <t xml:space="preserve">    Clinic</t>
  </si>
  <si>
    <t xml:space="preserve">    Hospital</t>
  </si>
  <si>
    <t xml:space="preserve">    Nursing Home</t>
  </si>
  <si>
    <t xml:space="preserve">    Free-Standing Emergency Room</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</si>
  <si>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</si>
  <si>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</si>
  <si>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</si>
  <si>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</si>
  <si>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</si>
  <si>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</si>
  <si>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</si>
  <si>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</si>
  <si>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</si>
  <si>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Convenience Store/Gas Station (2-8 fueling positions)</t>
  </si>
  <si>
    <t xml:space="preserve">    Convenience Store/Gas Station (9-15 fueling positions)</t>
  </si>
  <si>
    <t xml:space="preserve">    Convenience Store/Gas Station (&gt;15 fueling positions)</t>
  </si>
  <si>
    <t xml:space="preserve">    Automobile Sales (New)</t>
  </si>
  <si>
    <t xml:space="preserve">    Automobile Sales (Used)</t>
  </si>
  <si>
    <t xml:space="preserve">    Quick Lubrication Vehicle Shop</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</si>
  <si>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</si>
  <si>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</si>
  <si>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</si>
  <si>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</si>
  <si>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</si>
  <si>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Fine Dining Restaurant</t>
  </si>
  <si>
    <t xml:space="preserve">    Drinking Place</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</si>
  <si>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</si>
  <si>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</si>
  <si>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</si>
  <si>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</si>
  <si>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</si>
  <si>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</si>
  <si>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Toy/Children's Superstore</t>
  </si>
  <si>
    <t xml:space="preserve">    Liquor Store</t>
  </si>
  <si>
    <t xml:space="preserve">     Shopping Center</t>
  </si>
  <si>
    <t xml:space="preserve">     Supermarket</t>
  </si>
  <si>
    <t>Fast Casual Restaurant</t>
  </si>
  <si>
    <t>Sit-down restaurant with no (or very limited) wait staff or table service. Orders off a menu board, pays for food before the food is prepared, and seats themselves</t>
  </si>
  <si>
    <t xml:space="preserve">    Fast Casual Restaurant</t>
  </si>
  <si>
    <t>Shopping Center (greater than 150,000 square feet)</t>
  </si>
  <si>
    <t>Strip Retail Plaza (less than 40,000 square feet)</t>
  </si>
  <si>
    <t>Shopping Plaza (between 40,000 -150,000 square feet)</t>
  </si>
  <si>
    <t>Health/Fitness Club</t>
  </si>
  <si>
    <t>492</t>
  </si>
  <si>
    <t>A privately-owned facility that primarily focuses on individual fitness or training. These membership clubs that may allow access to the general public for a fee.</t>
  </si>
  <si>
    <t xml:space="preserve">    Health/Fitness Club</t>
  </si>
  <si>
    <t xml:space="preserve">    Shopping Center (greater than 150,000 square feet)</t>
  </si>
  <si>
    <t xml:space="preserve">    Shopping Plaza (between 40,000 -150,000 square feet)</t>
  </si>
  <si>
    <t xml:space="preserve">    Strip Retail Plaza (less than 40,000 square feet)</t>
  </si>
  <si>
    <t xml:space="preserve">     Drinking Place</t>
  </si>
  <si>
    <t xml:space="preserve">     Liquor Store</t>
  </si>
  <si>
    <t>Fire and Rescue Station</t>
  </si>
  <si>
    <t>575</t>
  </si>
  <si>
    <t xml:space="preserve">    Fire and Rescue Station</t>
  </si>
  <si>
    <t>Station for conducting Fire and Rescue operations and the storage of emergency response vehicles</t>
  </si>
  <si>
    <t>Publish Date:  8-25-2023</t>
  </si>
  <si>
    <t>Version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</si>
</sst>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2" formatCode="_(&quot;$&quot;* #,##0_);_(&quot;$&quot;* \(#,##0\);_(&quot;$&quot;* &quot;-&quot;_);_(@_)"/>
    <numFmt numFmtId="44" formatCode="_(&quot;$&quot;* #,##0.00_);_(&quot;$&quot;* \(#,##0.00\);_(&quot;$&quot;* &quot;-&quot;??_);_(@_)"/>
    <numFmt numFmtId="164" formatCode="&quot;$&quot;#,##0"/>
    <numFmt numFmtId="165" formatCode="\$0.00"/>
    <numFmt numFmtId="166" formatCode="\$#,##0.00"/>
    <numFmt numFmtId="167" formatCode="&quot;$&quot;#,##0.00"/>
    <numFmt numFmtId="168" formatCode="_(&quot;$&quot;* #,##0_);_(&quot;$&quot;* \(#,##0\);_(&quot;$&quot;* &quot;-&quot;??_);_(@_)"/>
    <numFmt numFmtId="169" formatCode="#,##0.0"/>
  </numFmts>
  <fonts count="56" x14ac:knownFonts="1">
    <font>
      <sz val="11"/>
      <color theme="1"/>
      <name val="Calibri"/>
      <family val="2"/>
      <scheme val="minor"/>
    </font>
    <font>
      <sz val="10"/>
      <name val="Arial"/>
      <family val="2"/>
    </font>
    <font>
      <sz val="10"/>
      <name val="Times New Roman"/>
      <family val="1"/>
    </font>
    <font>
      <b/>
      <sz val="10"/>
      <name val="Times New Roman"/>
      <family val="1"/>
    </font>
    <font>
      <b/>
      <sz val="16"/>
      <name val="Times New Roman"/>
      <family val="1"/>
    </font>
    <font>
      <b/>
      <sz val="10"/>
      <name val="Tw Cen MT"/>
      <family val="2"/>
    </font>
    <font>
      <sz val="10"/>
      <name val="Tw Cen MT"/>
      <family val="2"/>
    </font>
    <font>
      <b/>
      <sz val="8"/>
      <name val="Tw Cen MT"/>
      <family val="2"/>
    </font>
    <font>
      <sz val="8"/>
      <name val="Tw Cen MT"/>
      <family val="2"/>
    </font>
    <font>
      <sz val="10"/>
      <color rgb="FF000000"/>
      <name val="Times New Roman"/>
      <family val="1"/>
    </font>
    <font>
      <sz val="10.5"/>
      <name val="Times New Roman"/>
      <family val="1"/>
    </font>
    <font>
      <sz val="16"/>
      <name val="Times New Roman"/>
      <family val="1"/>
    </font>
    <font>
      <sz val="12"/>
      <name val="Times New Roman"/>
      <family val="1"/>
    </font>
    <font>
      <b/>
      <sz val="12"/>
      <name val="Times New Roman"/>
      <family val="1"/>
    </font>
    <font>
      <sz val="12"/>
      <color rgb="FF000000"/>
      <name val="Times New Roman"/>
      <family val="1"/>
    </font>
    <font>
      <sz val="10"/>
      <name val="Arial"/>
      <family val="2"/>
    </font>
    <font>
      <b/>
      <u/>
      <sz val="12"/>
      <name val="Times New Roman"/>
      <family val="1"/>
    </font>
    <font>
      <b/>
      <sz val="12"/>
      <color rgb="FF000000"/>
      <name val="Times New Roman"/>
      <family val="1"/>
    </font>
    <font>
      <sz val="10"/>
      <name val="Arial"/>
      <family val="2"/>
    </font>
    <font>
      <b/>
      <sz val="10"/>
      <name val="Arial"/>
      <family val="2"/>
    </font>
    <font>
      <b/>
      <sz val="8"/>
      <name val="Times New Roman"/>
      <family val="1"/>
    </font>
    <font>
      <sz val="8"/>
      <name val="Times New Roman"/>
      <family val="1"/>
    </font>
    <font>
      <sz val="11"/>
      <color rgb="FF000000"/>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5"/>
      <color rgb="FF212121"/>
      <name val="Calibri"/>
      <family val="2"/>
      <scheme val="minor"/>
    </font>
    <font>
      <u/>
      <sz val="11"/>
      <color theme="10"/>
      <name val="Calibri"/>
      <family val="2"/>
      <scheme val="minor"/>
    </font>
    <font>
      <b/>
      <sz val="18"/>
      <name val="Arial"/>
      <family val="2"/>
    </font>
    <font>
      <b/>
      <sz val="12"/>
      <name val="Arial"/>
      <family val="2"/>
    </font>
    <font>
      <sz val="8"/>
      <name val="Arial"/>
      <family val="2"/>
    </font>
    <font>
      <sz val="12"/>
      <name val="Arial"/>
      <family val="2"/>
    </font>
    <font>
      <i/>
      <sz val="10"/>
      <name val="Arial"/>
      <family val="2"/>
    </font>
    <font>
      <b/>
      <sz val="14"/>
      <name val="Arial"/>
      <family val="2"/>
    </font>
    <font>
      <i/>
      <sz val="12"/>
      <color rgb="FFFF0000"/>
      <name val="Arial"/>
      <family val="2"/>
    </font>
    <font>
      <i/>
      <sz val="12"/>
      <name val="Arial"/>
      <family val="2"/>
    </font>
    <font>
      <i/>
      <sz val="8"/>
      <name val="Arial"/>
      <family val="2"/>
    </font>
    <font>
      <sz val="12"/>
      <color theme="1"/>
      <name val="Arial"/>
      <family val="2"/>
    </font>
    <font>
      <sz val="11"/>
      <color theme="1"/>
      <name val="Arial"/>
      <family val="2"/>
    </font>
    <font>
      <sz val="10"/>
      <color theme="1"/>
      <name val="Arial"/>
      <family val="2"/>
    </font>
    <font>
      <b/>
      <sz val="12"/>
      <color rgb="FF000000"/>
      <name val="Arial"/>
      <family val="2"/>
    </font>
    <font>
      <i/>
      <sz val="12"/>
      <color theme="1"/>
      <name val="Arial"/>
      <family val="2"/>
    </font>
    <font>
      <b/>
      <sz val="12"/>
      <color rgb="FF242424"/>
      <name val="Arial"/>
      <family val="2"/>
    </font>
    <font>
      <sz val="12"/>
      <color rgb="FF242424"/>
      <name val="Arial"/>
      <family val="2"/>
    </font>
    <font>
      <b/>
      <sz val="12"/>
      <color theme="1"/>
      <name val="Arial"/>
      <family val="2"/>
    </font>
    <font>
      <b/>
      <sz val="14"/>
      <color theme="1"/>
      <name val="Arial"/>
      <family val="2"/>
    </font>
    <font>
      <sz val="10"/>
      <name val="Arial"/>
      <family val="2"/>
    </font>
    <font>
      <b/>
      <sz val="16"/>
      <name val="Arial"/>
      <family val="2"/>
    </font>
    <font>
      <sz val="14"/>
      <name val="Arial"/>
      <family val="2"/>
    </font>
    <font>
      <b/>
      <sz val="8"/>
      <name val="Arial"/>
      <family val="2"/>
    </font>
    <font>
      <sz val="18"/>
      <color theme="1"/>
      <name val="Arial"/>
      <family val="2"/>
    </font>
    <font>
      <b/>
      <sz val="11"/>
      <color rgb="FF00B050"/>
      <name val="Calibri"/>
      <family val="2"/>
      <scheme val="minor"/>
    </font>
    <font>
      <sz val="12"/>
      <color theme="1"/>
      <name val="Calibri Light"/>
      <family val="2"/>
    </font>
    <font>
      <b/>
      <sz val="18"/>
      <color theme="1"/>
      <name val="Arial"/>
      <family val="2"/>
    </font>
    <font>
      <u/>
      <sz val="12"/>
      <color theme="10"/>
      <name val="Calibri"/>
      <family val="2"/>
      <scheme val="minor"/>
    </font>
    <font>
      <u/>
      <sz val="14"/>
      <color theme="10"/>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patternFill>
    </fill>
    <fill>
      <patternFill patternType="solid">
        <fgColor theme="0" tint="-0.249977111117893"/>
        <bgColor indexed="64"/>
      </patternFill>
    </fill>
    <fill>
      <patternFill patternType="solid">
        <fgColor indexed="9"/>
        <bgColor indexed="64"/>
      </patternFill>
    </fill>
    <fill>
      <patternFill patternType="solid">
        <fgColor theme="4" tint="0.79998168889431442"/>
        <bgColor indexed="64"/>
      </patternFill>
    </fill>
    <fill>
      <patternFill patternType="solid">
        <fgColor rgb="FFD9E2F3"/>
        <bgColor indexed="64"/>
      </patternFill>
    </fill>
    <fill>
      <patternFill patternType="solid">
        <fgColor rgb="FFB4C6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22"/>
        <bgColor indexed="64"/>
      </patternFill>
    </fill>
  </fills>
  <borders count="19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auto="1"/>
      </top>
      <bottom style="medium">
        <color auto="1"/>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thin">
        <color auto="1"/>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top/>
      <bottom style="hair">
        <color indexed="64"/>
      </bottom>
      <diagonal/>
    </border>
    <border>
      <left style="thick">
        <color indexed="64"/>
      </left>
      <right style="thick">
        <color indexed="64"/>
      </right>
      <top/>
      <bottom style="hair">
        <color indexed="64"/>
      </bottom>
      <diagonal/>
    </border>
    <border>
      <left style="thick">
        <color indexed="64"/>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style="thick">
        <color indexed="64"/>
      </right>
      <top style="hair">
        <color indexed="64"/>
      </top>
      <bottom style="thick">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hair">
        <color indexed="64"/>
      </top>
      <bottom/>
      <diagonal/>
    </border>
    <border>
      <left style="thick">
        <color indexed="64"/>
      </left>
      <right style="thin">
        <color indexed="64"/>
      </right>
      <top style="hair">
        <color indexed="64"/>
      </top>
      <bottom/>
      <diagonal/>
    </border>
    <border>
      <left style="thin">
        <color indexed="64"/>
      </left>
      <right/>
      <top style="hair">
        <color indexed="64"/>
      </top>
      <bottom/>
      <diagonal/>
    </border>
    <border>
      <left style="thick">
        <color indexed="64"/>
      </left>
      <right/>
      <top style="hair">
        <color indexed="64"/>
      </top>
      <bottom style="medium">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medium">
        <color indexed="64"/>
      </bottom>
      <diagonal/>
    </border>
    <border>
      <left style="thick">
        <color indexed="64"/>
      </left>
      <right/>
      <top style="medium">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indexed="64"/>
      </left>
      <right/>
      <top/>
      <bottom style="hair">
        <color rgb="FF000000"/>
      </bottom>
      <diagonal/>
    </border>
    <border>
      <left style="thin">
        <color indexed="64"/>
      </left>
      <right/>
      <top/>
      <bottom style="hair">
        <color rgb="FF000000"/>
      </bottom>
      <diagonal/>
    </border>
    <border>
      <left/>
      <right style="thick">
        <color rgb="FF000000"/>
      </right>
      <top/>
      <bottom style="hair">
        <color rgb="FF000000"/>
      </bottom>
      <diagonal/>
    </border>
    <border>
      <left style="thin">
        <color indexed="64"/>
      </left>
      <right/>
      <top style="hair">
        <color rgb="FF000000"/>
      </top>
      <bottom style="hair">
        <color rgb="FF000000"/>
      </bottom>
      <diagonal/>
    </border>
    <border>
      <left style="thin">
        <color indexed="64"/>
      </left>
      <right/>
      <top style="hair">
        <color rgb="FF000000"/>
      </top>
      <bottom style="thick">
        <color indexed="64"/>
      </bottom>
      <diagonal/>
    </border>
    <border>
      <left style="thin">
        <color indexed="64"/>
      </left>
      <right style="thin">
        <color indexed="64"/>
      </right>
      <top/>
      <bottom style="hair">
        <color rgb="FF000000"/>
      </bottom>
      <diagonal/>
    </border>
    <border>
      <left style="thick">
        <color rgb="FF000000"/>
      </left>
      <right style="hair">
        <color rgb="FF000000"/>
      </right>
      <top/>
      <bottom style="hair">
        <color rgb="FF000000"/>
      </bottom>
      <diagonal/>
    </border>
    <border>
      <left style="hair">
        <color rgb="FF000000"/>
      </left>
      <right style="thick">
        <color rgb="FF000000"/>
      </right>
      <top/>
      <bottom style="hair">
        <color rgb="FF000000"/>
      </bottom>
      <diagonal/>
    </border>
    <border>
      <left style="medium">
        <color indexed="64"/>
      </left>
      <right style="medium">
        <color indexed="64"/>
      </right>
      <top style="thick">
        <color indexed="64"/>
      </top>
      <bottom style="thick">
        <color indexed="64"/>
      </bottom>
      <diagonal/>
    </border>
    <border>
      <left/>
      <right style="thick">
        <color rgb="FF000000"/>
      </right>
      <top style="thick">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rgb="FF000000"/>
      </left>
      <right style="thick">
        <color rgb="FF000000"/>
      </right>
      <top/>
      <bottom style="thick">
        <color rgb="FF000000"/>
      </bottom>
      <diagonal/>
    </border>
    <border>
      <left style="hair">
        <color rgb="FF000000"/>
      </left>
      <right style="hair">
        <color rgb="FF000000"/>
      </right>
      <top/>
      <bottom style="hair">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ck">
        <color rgb="FF000000"/>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style="hair">
        <color rgb="FF000000"/>
      </left>
      <right/>
      <top style="thick">
        <color rgb="FF000000"/>
      </top>
      <bottom style="thick">
        <color rgb="FF000000"/>
      </bottom>
      <diagonal/>
    </border>
    <border>
      <left style="hair">
        <color rgb="FF000000"/>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rgb="FF000000"/>
      </right>
      <top style="thick">
        <color rgb="FF000000"/>
      </top>
      <bottom style="thick">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auto="1"/>
      </bottom>
      <diagonal/>
    </border>
    <border>
      <left style="thick">
        <color indexed="64"/>
      </left>
      <right/>
      <top/>
      <bottom style="hair">
        <color rgb="FF000000"/>
      </bottom>
      <diagonal/>
    </border>
    <border>
      <left/>
      <right style="medium">
        <color indexed="64"/>
      </right>
      <top/>
      <bottom style="hair">
        <color rgb="FF000000"/>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rgb="FF000000"/>
      </left>
      <right style="hair">
        <color rgb="FF000000"/>
      </right>
      <top style="thick">
        <color rgb="FF000000"/>
      </top>
      <bottom style="thick">
        <color indexed="64"/>
      </bottom>
      <diagonal/>
    </border>
    <border>
      <left style="hair">
        <color rgb="FF000000"/>
      </left>
      <right style="hair">
        <color rgb="FF000000"/>
      </right>
      <top style="thick">
        <color rgb="FF000000"/>
      </top>
      <bottom style="thick">
        <color indexed="64"/>
      </bottom>
      <diagonal/>
    </border>
    <border>
      <left style="hair">
        <color rgb="FF000000"/>
      </left>
      <right/>
      <top style="thick">
        <color rgb="FF000000"/>
      </top>
      <bottom style="thick">
        <color indexed="64"/>
      </bottom>
      <diagonal/>
    </border>
    <border>
      <left style="hair">
        <color rgb="FF000000"/>
      </left>
      <right style="thick">
        <color rgb="FF000000"/>
      </right>
      <top style="thick">
        <color rgb="FF000000"/>
      </top>
      <bottom style="thick">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medium">
        <color indexed="64"/>
      </right>
      <top style="thick">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ck">
        <color indexed="64"/>
      </bottom>
      <diagonal/>
    </border>
  </borders>
  <cellStyleXfs count="18">
    <xf numFmtId="0" fontId="0"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5" fillId="0" borderId="0"/>
    <xf numFmtId="0" fontId="18" fillId="0" borderId="0"/>
    <xf numFmtId="0" fontId="1" fillId="0" borderId="0"/>
    <xf numFmtId="9" fontId="23" fillId="0" borderId="0" applyFont="0" applyFill="0" applyBorder="0" applyAlignment="0" applyProtection="0"/>
    <xf numFmtId="0" fontId="27" fillId="0" borderId="0" applyNumberFormat="0" applyFill="0" applyBorder="0" applyAlignment="0" applyProtection="0"/>
    <xf numFmtId="0" fontId="46" fillId="0" borderId="0"/>
    <xf numFmtId="9" fontId="1" fillId="0" borderId="0" applyFont="0" applyFill="0" applyBorder="0" applyAlignment="0" applyProtection="0"/>
    <xf numFmtId="0" fontId="1" fillId="0" borderId="0"/>
    <xf numFmtId="0" fontId="1" fillId="0" borderId="0"/>
    <xf numFmtId="0" fontId="1" fillId="0" borderId="0"/>
  </cellStyleXfs>
  <cellXfs count="700">
    <xf numFmtId="0" fontId="0" fillId="0" borderId="0" xfId="0"/>
    <xf numFmtId="0" fontId="2" fillId="2" borderId="0" xfId="2" applyFont="1" applyFill="1"/>
    <xf numFmtId="49" fontId="2" fillId="2" borderId="0" xfId="2" applyNumberFormat="1" applyFont="1" applyFill="1" applyAlignment="1">
      <alignment horizontal="center"/>
    </xf>
    <xf numFmtId="0" fontId="2" fillId="2" borderId="0" xfId="2" applyFont="1" applyFill="1" applyAlignment="1">
      <alignment horizontal="center"/>
    </xf>
    <xf numFmtId="2" fontId="2" fillId="2" borderId="0" xfId="2" applyNumberFormat="1" applyFont="1" applyFill="1" applyAlignment="1">
      <alignment horizontal="center"/>
    </xf>
    <xf numFmtId="9" fontId="2" fillId="2" borderId="0" xfId="2" applyNumberFormat="1" applyFont="1" applyFill="1" applyAlignment="1">
      <alignment horizontal="center"/>
    </xf>
    <xf numFmtId="0" fontId="2" fillId="0" borderId="0" xfId="2" applyFont="1" applyAlignment="1">
      <alignment horizontal="center" vertical="center"/>
    </xf>
    <xf numFmtId="0" fontId="2" fillId="2" borderId="0" xfId="2" applyFont="1" applyFill="1" applyAlignment="1">
      <alignment horizontal="center" vertical="center"/>
    </xf>
    <xf numFmtId="0" fontId="3" fillId="2" borderId="0" xfId="2" applyFont="1" applyFill="1" applyAlignment="1">
      <alignment horizontal="center" vertical="center"/>
    </xf>
    <xf numFmtId="0" fontId="2" fillId="0" borderId="0" xfId="2" applyFont="1"/>
    <xf numFmtId="49" fontId="5" fillId="2" borderId="2" xfId="2" applyNumberFormat="1" applyFont="1" applyFill="1" applyBorder="1" applyAlignment="1">
      <alignment horizontal="center" vertical="center" wrapText="1"/>
    </xf>
    <xf numFmtId="2" fontId="5" fillId="2" borderId="2" xfId="2" applyNumberFormat="1" applyFont="1" applyFill="1" applyBorder="1" applyAlignment="1">
      <alignment horizontal="center" vertical="center" wrapText="1"/>
    </xf>
    <xf numFmtId="9" fontId="5" fillId="2" borderId="2" xfId="2" applyNumberFormat="1"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2" fontId="3" fillId="2" borderId="0" xfId="2" applyNumberFormat="1" applyFont="1" applyFill="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49" fontId="5" fillId="2" borderId="6"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2" fontId="5" fillId="2" borderId="6" xfId="2" applyNumberFormat="1" applyFont="1" applyFill="1" applyBorder="1" applyAlignment="1">
      <alignment horizontal="center" vertical="center" wrapText="1"/>
    </xf>
    <xf numFmtId="9" fontId="5" fillId="2" borderId="6" xfId="2" applyNumberFormat="1" applyFont="1" applyFill="1" applyBorder="1" applyAlignment="1">
      <alignment horizontal="center" vertical="center" wrapText="1"/>
    </xf>
    <xf numFmtId="2" fontId="5" fillId="2" borderId="7" xfId="2" applyNumberFormat="1" applyFont="1" applyFill="1" applyBorder="1" applyAlignment="1">
      <alignment horizontal="center" vertical="center" wrapText="1"/>
    </xf>
    <xf numFmtId="2" fontId="5" fillId="2" borderId="8" xfId="2" applyNumberFormat="1" applyFont="1" applyFill="1" applyBorder="1" applyAlignment="1">
      <alignment horizontal="center" vertical="center" wrapText="1"/>
    </xf>
    <xf numFmtId="2" fontId="5" fillId="3" borderId="9" xfId="2" applyNumberFormat="1" applyFont="1" applyFill="1" applyBorder="1" applyAlignment="1">
      <alignment horizontal="center" vertical="center" wrapText="1"/>
    </xf>
    <xf numFmtId="0" fontId="5" fillId="2" borderId="12" xfId="2" applyFont="1" applyFill="1" applyBorder="1" applyAlignment="1">
      <alignment horizontal="right" vertical="center" wrapText="1"/>
    </xf>
    <xf numFmtId="0" fontId="5" fillId="2" borderId="0" xfId="2" applyFont="1" applyFill="1" applyAlignment="1">
      <alignment horizontal="right" vertical="center" wrapText="1"/>
    </xf>
    <xf numFmtId="0" fontId="5" fillId="2" borderId="12" xfId="2" applyFont="1" applyFill="1" applyBorder="1" applyAlignment="1">
      <alignment horizontal="left" vertical="center"/>
    </xf>
    <xf numFmtId="0" fontId="5" fillId="0" borderId="0" xfId="2" applyFont="1" applyAlignment="1">
      <alignment horizontal="center" vertical="center"/>
    </xf>
    <xf numFmtId="164" fontId="5" fillId="2" borderId="13" xfId="1" applyNumberFormat="1" applyFont="1" applyFill="1" applyBorder="1" applyAlignment="1">
      <alignment horizontal="right" vertical="center" wrapText="1"/>
    </xf>
    <xf numFmtId="0" fontId="3" fillId="2" borderId="0" xfId="2" applyFont="1" applyFill="1" applyAlignment="1">
      <alignment horizontal="center" vertical="center" wrapText="1"/>
    </xf>
    <xf numFmtId="0" fontId="5" fillId="0" borderId="10" xfId="3" applyFont="1" applyBorder="1"/>
    <xf numFmtId="0" fontId="6" fillId="0" borderId="6" xfId="3" applyFont="1" applyBorder="1"/>
    <xf numFmtId="0" fontId="6" fillId="0" borderId="6" xfId="3" applyFont="1" applyBorder="1" applyAlignment="1">
      <alignment vertical="center"/>
    </xf>
    <xf numFmtId="49" fontId="6" fillId="0" borderId="6" xfId="4" applyNumberFormat="1" applyFont="1" applyBorder="1" applyAlignment="1">
      <alignment horizontal="center" vertical="center"/>
    </xf>
    <xf numFmtId="0" fontId="6" fillId="0" borderId="6" xfId="5" applyFont="1" applyBorder="1" applyAlignment="1">
      <alignment horizontal="center" vertical="center"/>
    </xf>
    <xf numFmtId="2" fontId="6" fillId="0" borderId="6" xfId="5" applyNumberFormat="1" applyFont="1" applyBorder="1" applyAlignment="1">
      <alignment horizontal="center" vertical="center"/>
    </xf>
    <xf numFmtId="9" fontId="6" fillId="0" borderId="6" xfId="2" applyNumberFormat="1" applyFont="1" applyBorder="1" applyAlignment="1">
      <alignment horizontal="center" vertical="center"/>
    </xf>
    <xf numFmtId="0" fontId="6" fillId="0" borderId="6" xfId="2" applyFont="1" applyBorder="1" applyAlignment="1">
      <alignment horizontal="center" vertical="center"/>
    </xf>
    <xf numFmtId="2" fontId="6" fillId="0" borderId="6" xfId="2" applyNumberFormat="1" applyFont="1" applyBorder="1" applyAlignment="1">
      <alignment horizontal="center" vertical="center"/>
    </xf>
    <xf numFmtId="2" fontId="6" fillId="0" borderId="6" xfId="6" applyNumberFormat="1" applyFont="1" applyBorder="1" applyAlignment="1">
      <alignment horizontal="center" vertical="center"/>
    </xf>
    <xf numFmtId="2" fontId="6" fillId="0" borderId="7" xfId="2" applyNumberFormat="1" applyFont="1" applyBorder="1" applyAlignment="1">
      <alignment horizontal="center" vertical="center"/>
    </xf>
    <xf numFmtId="0" fontId="6" fillId="3" borderId="11" xfId="2" applyFont="1" applyFill="1" applyBorder="1" applyAlignment="1">
      <alignment horizontal="center" vertical="center"/>
    </xf>
    <xf numFmtId="0" fontId="2" fillId="0" borderId="0" xfId="2" applyFont="1" applyAlignment="1">
      <alignment horizontal="center"/>
    </xf>
    <xf numFmtId="0" fontId="6" fillId="0" borderId="17" xfId="3" applyFont="1" applyBorder="1" applyAlignment="1">
      <alignment vertical="center"/>
    </xf>
    <xf numFmtId="0" fontId="6" fillId="0" borderId="18" xfId="3" applyFont="1" applyBorder="1"/>
    <xf numFmtId="0" fontId="6" fillId="0" borderId="19" xfId="3" applyFont="1" applyBorder="1" applyAlignment="1">
      <alignment vertical="center"/>
    </xf>
    <xf numFmtId="49" fontId="6" fillId="0" borderId="20" xfId="4" applyNumberFormat="1" applyFont="1" applyBorder="1" applyAlignment="1">
      <alignment horizontal="center" vertical="center"/>
    </xf>
    <xf numFmtId="0" fontId="6" fillId="0" borderId="21" xfId="5" applyFont="1" applyBorder="1" applyAlignment="1">
      <alignment horizontal="center" vertical="center"/>
    </xf>
    <xf numFmtId="2" fontId="6" fillId="0" borderId="20" xfId="5" applyNumberFormat="1" applyFont="1" applyBorder="1" applyAlignment="1">
      <alignment horizontal="center" vertical="center"/>
    </xf>
    <xf numFmtId="9" fontId="6" fillId="0" borderId="20" xfId="2" applyNumberFormat="1" applyFont="1" applyBorder="1" applyAlignment="1">
      <alignment horizontal="center" vertical="center"/>
    </xf>
    <xf numFmtId="0" fontId="6" fillId="0" borderId="20" xfId="2" applyFont="1" applyBorder="1" applyAlignment="1">
      <alignment horizontal="center" vertical="center"/>
    </xf>
    <xf numFmtId="2" fontId="6" fillId="0" borderId="20" xfId="2" applyNumberFormat="1" applyFont="1" applyBorder="1" applyAlignment="1">
      <alignment horizontal="center" vertical="center"/>
    </xf>
    <xf numFmtId="2" fontId="6" fillId="0" borderId="20" xfId="6" applyNumberFormat="1" applyFont="1" applyBorder="1" applyAlignment="1">
      <alignment horizontal="center" vertical="center"/>
    </xf>
    <xf numFmtId="2" fontId="6" fillId="0" borderId="22" xfId="2" applyNumberFormat="1" applyFont="1" applyBorder="1" applyAlignment="1">
      <alignment horizontal="center" vertical="center"/>
    </xf>
    <xf numFmtId="2" fontId="6" fillId="3" borderId="23" xfId="2" applyNumberFormat="1" applyFont="1" applyFill="1" applyBorder="1" applyAlignment="1">
      <alignment horizontal="center" vertical="center"/>
    </xf>
    <xf numFmtId="2" fontId="2" fillId="0" borderId="0" xfId="2" applyNumberFormat="1" applyFont="1" applyAlignment="1">
      <alignment horizontal="center"/>
    </xf>
    <xf numFmtId="0" fontId="5" fillId="0" borderId="24" xfId="3" applyFont="1" applyBorder="1"/>
    <xf numFmtId="0" fontId="6" fillId="0" borderId="25" xfId="3" applyFont="1" applyBorder="1"/>
    <xf numFmtId="0" fontId="6" fillId="0" borderId="26" xfId="3" applyFont="1" applyBorder="1" applyAlignment="1">
      <alignment vertical="center"/>
    </xf>
    <xf numFmtId="49" fontId="6" fillId="0" borderId="21" xfId="4" applyNumberFormat="1" applyFont="1" applyBorder="1" applyAlignment="1">
      <alignment horizontal="center" vertical="center"/>
    </xf>
    <xf numFmtId="2" fontId="6" fillId="0" borderId="21" xfId="5" applyNumberFormat="1" applyFont="1" applyBorder="1" applyAlignment="1">
      <alignment horizontal="center" vertical="center"/>
    </xf>
    <xf numFmtId="9" fontId="6" fillId="0" borderId="21" xfId="2" applyNumberFormat="1" applyFont="1" applyBorder="1" applyAlignment="1">
      <alignment horizontal="center" vertical="center"/>
    </xf>
    <xf numFmtId="0" fontId="6" fillId="0" borderId="21" xfId="2" applyFont="1" applyBorder="1" applyAlignment="1">
      <alignment horizontal="center" vertical="center"/>
    </xf>
    <xf numFmtId="2" fontId="6" fillId="0" borderId="21" xfId="2" applyNumberFormat="1" applyFont="1" applyBorder="1" applyAlignment="1">
      <alignment horizontal="center" vertical="center"/>
    </xf>
    <xf numFmtId="2" fontId="6" fillId="0" borderId="21" xfId="6" applyNumberFormat="1" applyFont="1" applyBorder="1" applyAlignment="1">
      <alignment horizontal="center" vertical="center"/>
    </xf>
    <xf numFmtId="2" fontId="6" fillId="0" borderId="27" xfId="2" applyNumberFormat="1" applyFont="1" applyBorder="1" applyAlignment="1">
      <alignment horizontal="center" vertical="center"/>
    </xf>
    <xf numFmtId="2" fontId="6" fillId="3" borderId="28" xfId="2" applyNumberFormat="1" applyFont="1" applyFill="1" applyBorder="1" applyAlignment="1">
      <alignment horizontal="center" vertical="center"/>
    </xf>
    <xf numFmtId="0" fontId="6" fillId="0" borderId="32" xfId="3" applyFont="1" applyBorder="1" applyAlignment="1">
      <alignment vertical="center"/>
    </xf>
    <xf numFmtId="0" fontId="6" fillId="0" borderId="33" xfId="3" applyFont="1" applyBorder="1"/>
    <xf numFmtId="0" fontId="6" fillId="0" borderId="34" xfId="3" applyFont="1" applyBorder="1" applyAlignment="1">
      <alignment vertical="center"/>
    </xf>
    <xf numFmtId="49" fontId="6" fillId="0" borderId="35" xfId="4" applyNumberFormat="1" applyFont="1" applyBorder="1" applyAlignment="1">
      <alignment horizontal="center" vertical="center"/>
    </xf>
    <xf numFmtId="0" fontId="6" fillId="0" borderId="35" xfId="5" applyFont="1" applyBorder="1" applyAlignment="1">
      <alignment horizontal="center" vertical="center"/>
    </xf>
    <xf numFmtId="2" fontId="6" fillId="0" borderId="35" xfId="5" applyNumberFormat="1" applyFont="1" applyBorder="1" applyAlignment="1">
      <alignment horizontal="center" vertical="center"/>
    </xf>
    <xf numFmtId="9" fontId="6" fillId="0" borderId="35" xfId="2" applyNumberFormat="1" applyFont="1" applyBorder="1" applyAlignment="1">
      <alignment horizontal="center" vertical="center"/>
    </xf>
    <xf numFmtId="0" fontId="6" fillId="0" borderId="35" xfId="2" applyFont="1" applyBorder="1" applyAlignment="1">
      <alignment horizontal="center" vertical="center"/>
    </xf>
    <xf numFmtId="2" fontId="6" fillId="0" borderId="35" xfId="2" applyNumberFormat="1" applyFont="1" applyBorder="1" applyAlignment="1">
      <alignment horizontal="center" vertical="center"/>
    </xf>
    <xf numFmtId="2" fontId="6" fillId="0" borderId="35" xfId="6" applyNumberFormat="1" applyFont="1" applyBorder="1" applyAlignment="1">
      <alignment horizontal="center" vertical="center"/>
    </xf>
    <xf numFmtId="2" fontId="6" fillId="0" borderId="36" xfId="2" applyNumberFormat="1" applyFont="1" applyBorder="1" applyAlignment="1">
      <alignment horizontal="center" vertical="center"/>
    </xf>
    <xf numFmtId="2" fontId="6" fillId="3" borderId="31" xfId="2" applyNumberFormat="1" applyFont="1" applyFill="1" applyBorder="1" applyAlignment="1">
      <alignment horizontal="center" vertical="center"/>
    </xf>
    <xf numFmtId="0" fontId="6" fillId="0" borderId="14" xfId="3" applyFont="1" applyBorder="1" applyAlignment="1">
      <alignment vertical="center"/>
    </xf>
    <xf numFmtId="0" fontId="6" fillId="0" borderId="37" xfId="3" applyFont="1" applyBorder="1"/>
    <xf numFmtId="0" fontId="6" fillId="0" borderId="38" xfId="3" applyFont="1" applyBorder="1" applyAlignment="1">
      <alignment vertical="center"/>
    </xf>
    <xf numFmtId="49" fontId="6" fillId="0" borderId="15" xfId="4" applyNumberFormat="1" applyFont="1" applyBorder="1" applyAlignment="1">
      <alignment horizontal="center" vertical="center"/>
    </xf>
    <xf numFmtId="0" fontId="6" fillId="0" borderId="15" xfId="5" applyFont="1" applyBorder="1" applyAlignment="1">
      <alignment horizontal="center" vertical="center"/>
    </xf>
    <xf numFmtId="2" fontId="6" fillId="0" borderId="15" xfId="5" applyNumberFormat="1" applyFont="1" applyBorder="1" applyAlignment="1">
      <alignment horizontal="center" vertical="center"/>
    </xf>
    <xf numFmtId="9" fontId="6" fillId="0" borderId="15" xfId="2" applyNumberFormat="1" applyFont="1" applyBorder="1" applyAlignment="1">
      <alignment horizontal="center" vertical="center"/>
    </xf>
    <xf numFmtId="0" fontId="6" fillId="0" borderId="15" xfId="2" applyFont="1" applyBorder="1" applyAlignment="1">
      <alignment horizontal="center" vertical="center"/>
    </xf>
    <xf numFmtId="2" fontId="6" fillId="0" borderId="15" xfId="2" applyNumberFormat="1" applyFont="1" applyBorder="1" applyAlignment="1">
      <alignment horizontal="center" vertical="center"/>
    </xf>
    <xf numFmtId="2" fontId="6" fillId="0" borderId="15" xfId="6" applyNumberFormat="1" applyFont="1" applyBorder="1" applyAlignment="1">
      <alignment horizontal="center" vertical="center"/>
    </xf>
    <xf numFmtId="2" fontId="6" fillId="0" borderId="39" xfId="2" applyNumberFormat="1" applyFont="1" applyBorder="1" applyAlignment="1">
      <alignment horizontal="center" vertical="center"/>
    </xf>
    <xf numFmtId="2" fontId="6" fillId="3" borderId="40" xfId="2" applyNumberFormat="1" applyFont="1" applyFill="1" applyBorder="1" applyAlignment="1">
      <alignment horizontal="center" vertical="center"/>
    </xf>
    <xf numFmtId="0" fontId="6" fillId="0" borderId="41" xfId="3" applyFont="1" applyBorder="1" applyAlignment="1">
      <alignment vertical="center"/>
    </xf>
    <xf numFmtId="0" fontId="6" fillId="0" borderId="43" xfId="3" applyFont="1" applyBorder="1"/>
    <xf numFmtId="0" fontId="6" fillId="0" borderId="44" xfId="3" applyFont="1" applyBorder="1" applyAlignment="1">
      <alignment vertical="center"/>
    </xf>
    <xf numFmtId="49" fontId="6" fillId="0" borderId="42" xfId="4" applyNumberFormat="1" applyFont="1" applyBorder="1" applyAlignment="1">
      <alignment horizontal="center" vertical="center"/>
    </xf>
    <xf numFmtId="2" fontId="6" fillId="0" borderId="42" xfId="5" applyNumberFormat="1" applyFont="1" applyBorder="1" applyAlignment="1">
      <alignment horizontal="center" vertical="center"/>
    </xf>
    <xf numFmtId="9" fontId="6" fillId="0" borderId="42" xfId="2" applyNumberFormat="1" applyFont="1" applyBorder="1" applyAlignment="1">
      <alignment horizontal="center" vertical="center"/>
    </xf>
    <xf numFmtId="0" fontId="6" fillId="0" borderId="42" xfId="2" applyFont="1" applyBorder="1" applyAlignment="1">
      <alignment horizontal="center" vertical="center"/>
    </xf>
    <xf numFmtId="2" fontId="6" fillId="0" borderId="42" xfId="2" applyNumberFormat="1" applyFont="1" applyBorder="1" applyAlignment="1">
      <alignment horizontal="center" vertical="center"/>
    </xf>
    <xf numFmtId="2" fontId="6" fillId="0" borderId="42" xfId="6" applyNumberFormat="1" applyFont="1" applyBorder="1" applyAlignment="1">
      <alignment horizontal="center" vertical="center"/>
    </xf>
    <xf numFmtId="0" fontId="6" fillId="0" borderId="20" xfId="5" applyFont="1" applyBorder="1" applyAlignment="1">
      <alignment horizontal="center" vertical="center"/>
    </xf>
    <xf numFmtId="0" fontId="5" fillId="0" borderId="45" xfId="3" applyFont="1" applyBorder="1"/>
    <xf numFmtId="0" fontId="6" fillId="0" borderId="42" xfId="5" applyFont="1" applyBorder="1" applyAlignment="1">
      <alignment horizontal="center" vertical="center"/>
    </xf>
    <xf numFmtId="2" fontId="6" fillId="3" borderId="16" xfId="2" applyNumberFormat="1" applyFont="1" applyFill="1" applyBorder="1" applyAlignment="1">
      <alignment horizontal="center" vertical="center"/>
    </xf>
    <xf numFmtId="0" fontId="6" fillId="0" borderId="46" xfId="3" applyFont="1" applyBorder="1" applyAlignment="1">
      <alignment vertical="center"/>
    </xf>
    <xf numFmtId="0" fontId="5" fillId="0" borderId="4" xfId="3" applyFont="1" applyBorder="1"/>
    <xf numFmtId="0" fontId="6" fillId="0" borderId="5" xfId="3" applyFont="1" applyBorder="1"/>
    <xf numFmtId="0" fontId="6" fillId="0" borderId="47" xfId="3" applyFont="1" applyBorder="1" applyAlignment="1">
      <alignment vertical="center"/>
    </xf>
    <xf numFmtId="2" fontId="6" fillId="3" borderId="9" xfId="2" applyNumberFormat="1" applyFont="1" applyFill="1" applyBorder="1" applyAlignment="1">
      <alignment horizontal="center" vertical="center"/>
    </xf>
    <xf numFmtId="0" fontId="5" fillId="0" borderId="48" xfId="3" applyFont="1" applyBorder="1"/>
    <xf numFmtId="0" fontId="5" fillId="0" borderId="37" xfId="3" applyFont="1" applyBorder="1"/>
    <xf numFmtId="0" fontId="5" fillId="0" borderId="5" xfId="3" applyFont="1" applyBorder="1"/>
    <xf numFmtId="2" fontId="6" fillId="3" borderId="11" xfId="2" applyNumberFormat="1" applyFont="1" applyFill="1" applyBorder="1" applyAlignment="1">
      <alignment horizontal="center" vertical="center"/>
    </xf>
    <xf numFmtId="2" fontId="6" fillId="3" borderId="49" xfId="2" applyNumberFormat="1" applyFont="1" applyFill="1" applyBorder="1" applyAlignment="1">
      <alignment horizontal="center" vertical="center"/>
    </xf>
    <xf numFmtId="0" fontId="6" fillId="0" borderId="29" xfId="3" applyFont="1" applyBorder="1" applyAlignment="1">
      <alignment vertical="center"/>
    </xf>
    <xf numFmtId="0" fontId="6" fillId="0" borderId="0" xfId="3" applyFont="1"/>
    <xf numFmtId="0" fontId="6" fillId="0" borderId="50" xfId="3" applyFont="1" applyBorder="1" applyAlignment="1">
      <alignment vertical="center"/>
    </xf>
    <xf numFmtId="49" fontId="6" fillId="0" borderId="30" xfId="4" applyNumberFormat="1" applyFont="1" applyBorder="1" applyAlignment="1">
      <alignment horizontal="center" vertical="center"/>
    </xf>
    <xf numFmtId="2" fontId="6" fillId="0" borderId="30" xfId="5" applyNumberFormat="1" applyFont="1" applyBorder="1" applyAlignment="1">
      <alignment horizontal="center" vertical="center"/>
    </xf>
    <xf numFmtId="9" fontId="6" fillId="0" borderId="30" xfId="2" applyNumberFormat="1" applyFont="1" applyBorder="1" applyAlignment="1">
      <alignment horizontal="center" vertical="center"/>
    </xf>
    <xf numFmtId="0" fontId="6" fillId="0" borderId="30" xfId="2" applyFont="1" applyBorder="1" applyAlignment="1">
      <alignment horizontal="center" vertical="center"/>
    </xf>
    <xf numFmtId="2" fontId="6" fillId="0" borderId="30" xfId="2" applyNumberFormat="1" applyFont="1" applyBorder="1" applyAlignment="1">
      <alignment horizontal="center" vertical="center"/>
    </xf>
    <xf numFmtId="0" fontId="7" fillId="2" borderId="0" xfId="2" applyFont="1" applyFill="1" applyAlignment="1">
      <alignment horizontal="left"/>
    </xf>
    <xf numFmtId="0" fontId="6" fillId="2" borderId="0" xfId="2" applyFont="1" applyFill="1" applyAlignment="1">
      <alignment horizontal="center"/>
    </xf>
    <xf numFmtId="2" fontId="6" fillId="2" borderId="0" xfId="2" applyNumberFormat="1" applyFont="1" applyFill="1" applyAlignment="1">
      <alignment horizontal="center"/>
    </xf>
    <xf numFmtId="9" fontId="6" fillId="2" borderId="0" xfId="2" applyNumberFormat="1" applyFont="1" applyFill="1" applyAlignment="1">
      <alignment horizontal="center"/>
    </xf>
    <xf numFmtId="2" fontId="8" fillId="2" borderId="0" xfId="2" applyNumberFormat="1" applyFont="1" applyFill="1" applyAlignment="1">
      <alignment horizontal="left"/>
    </xf>
    <xf numFmtId="0" fontId="8" fillId="2" borderId="0" xfId="2" applyFont="1" applyFill="1" applyAlignment="1">
      <alignment horizontal="left"/>
    </xf>
    <xf numFmtId="49" fontId="2" fillId="0" borderId="0" xfId="2" applyNumberFormat="1" applyFont="1" applyAlignment="1">
      <alignment horizontal="center"/>
    </xf>
    <xf numFmtId="9" fontId="2" fillId="0" borderId="0" xfId="2" applyNumberFormat="1" applyFont="1" applyAlignment="1">
      <alignment horizontal="center"/>
    </xf>
    <xf numFmtId="0" fontId="10" fillId="0" borderId="0" xfId="7" applyFont="1" applyAlignment="1">
      <alignment horizontal="left" vertical="top"/>
    </xf>
    <xf numFmtId="0" fontId="9" fillId="0" borderId="0" xfId="7" applyAlignment="1">
      <alignment horizontal="left" vertical="top"/>
    </xf>
    <xf numFmtId="167" fontId="12" fillId="5" borderId="56" xfId="1" applyNumberFormat="1" applyFont="1" applyFill="1" applyBorder="1" applyAlignment="1">
      <alignment horizontal="center" vertical="center"/>
    </xf>
    <xf numFmtId="167" fontId="12" fillId="5" borderId="57" xfId="1" applyNumberFormat="1" applyFont="1" applyFill="1" applyBorder="1" applyAlignment="1">
      <alignment horizontal="center" vertical="center"/>
    </xf>
    <xf numFmtId="167" fontId="12" fillId="2" borderId="58" xfId="1" applyNumberFormat="1" applyFont="1" applyFill="1" applyBorder="1" applyAlignment="1">
      <alignment horizontal="center" vertical="center"/>
    </xf>
    <xf numFmtId="167" fontId="12" fillId="2" borderId="59" xfId="1" applyNumberFormat="1" applyFont="1" applyFill="1" applyBorder="1" applyAlignment="1">
      <alignment horizontal="center" vertical="center"/>
    </xf>
    <xf numFmtId="167" fontId="12" fillId="5" borderId="58" xfId="1" applyNumberFormat="1" applyFont="1" applyFill="1" applyBorder="1" applyAlignment="1">
      <alignment horizontal="center" vertical="center"/>
    </xf>
    <xf numFmtId="167" fontId="12" fillId="5" borderId="59" xfId="1" applyNumberFormat="1" applyFont="1" applyFill="1" applyBorder="1" applyAlignment="1">
      <alignment horizontal="center" vertical="center"/>
    </xf>
    <xf numFmtId="167" fontId="12" fillId="0" borderId="58" xfId="1" applyNumberFormat="1" applyFont="1" applyFill="1" applyBorder="1" applyAlignment="1">
      <alignment horizontal="center" vertical="center"/>
    </xf>
    <xf numFmtId="167" fontId="12" fillId="0" borderId="59" xfId="1" applyNumberFormat="1" applyFont="1" applyFill="1" applyBorder="1" applyAlignment="1">
      <alignment horizontal="center" vertical="center"/>
    </xf>
    <xf numFmtId="167" fontId="12" fillId="2" borderId="60" xfId="1" applyNumberFormat="1" applyFont="1" applyFill="1" applyBorder="1" applyAlignment="1">
      <alignment horizontal="center" vertical="center"/>
    </xf>
    <xf numFmtId="167" fontId="12" fillId="5" borderId="60" xfId="1" applyNumberFormat="1" applyFont="1" applyFill="1" applyBorder="1" applyAlignment="1">
      <alignment horizontal="center" vertical="center"/>
    </xf>
    <xf numFmtId="167" fontId="12" fillId="2" borderId="61" xfId="1" applyNumberFormat="1" applyFont="1" applyFill="1" applyBorder="1" applyAlignment="1">
      <alignment horizontal="center" vertical="center"/>
    </xf>
    <xf numFmtId="167" fontId="12" fillId="5" borderId="61" xfId="1" applyNumberFormat="1" applyFont="1" applyFill="1" applyBorder="1" applyAlignment="1">
      <alignment horizontal="center" vertical="center"/>
    </xf>
    <xf numFmtId="167" fontId="12" fillId="5" borderId="62" xfId="1" applyNumberFormat="1" applyFont="1" applyFill="1" applyBorder="1" applyAlignment="1">
      <alignment horizontal="center" vertical="center"/>
    </xf>
    <xf numFmtId="167" fontId="12" fillId="5" borderId="63" xfId="1" applyNumberFormat="1" applyFont="1" applyFill="1" applyBorder="1" applyAlignment="1">
      <alignment horizontal="center" vertical="center"/>
    </xf>
    <xf numFmtId="0" fontId="14" fillId="0" borderId="55" xfId="7" applyFont="1" applyBorder="1" applyAlignment="1">
      <alignment horizontal="center" vertical="top" wrapText="1"/>
    </xf>
    <xf numFmtId="0" fontId="13" fillId="4" borderId="52" xfId="7" applyFont="1" applyFill="1" applyBorder="1" applyAlignment="1">
      <alignment horizontal="center" vertical="top" wrapText="1"/>
    </xf>
    <xf numFmtId="0" fontId="13" fillId="0" borderId="52" xfId="7" applyFont="1" applyBorder="1" applyAlignment="1">
      <alignment horizontal="center" vertical="top" wrapText="1"/>
    </xf>
    <xf numFmtId="0" fontId="13" fillId="0" borderId="65" xfId="7" applyFont="1" applyBorder="1" applyAlignment="1">
      <alignment horizontal="center" vertical="center" wrapText="1"/>
    </xf>
    <xf numFmtId="165" fontId="14" fillId="4" borderId="64" xfId="7" applyNumberFormat="1" applyFont="1" applyFill="1" applyBorder="1" applyAlignment="1">
      <alignment horizontal="center" vertical="top" shrinkToFit="1"/>
    </xf>
    <xf numFmtId="166" fontId="14" fillId="4" borderId="64" xfId="7" applyNumberFormat="1" applyFont="1" applyFill="1" applyBorder="1" applyAlignment="1">
      <alignment horizontal="center" vertical="top" shrinkToFit="1"/>
    </xf>
    <xf numFmtId="167" fontId="12" fillId="5" borderId="64" xfId="1" applyNumberFormat="1" applyFont="1" applyFill="1" applyBorder="1" applyAlignment="1">
      <alignment horizontal="center" vertical="center"/>
    </xf>
    <xf numFmtId="165" fontId="14" fillId="0" borderId="64" xfId="7" applyNumberFormat="1" applyFont="1" applyBorder="1" applyAlignment="1">
      <alignment horizontal="center" vertical="top" shrinkToFit="1"/>
    </xf>
    <xf numFmtId="167" fontId="12" fillId="2" borderId="64" xfId="1" applyNumberFormat="1" applyFont="1" applyFill="1" applyBorder="1" applyAlignment="1">
      <alignment horizontal="center" vertical="center"/>
    </xf>
    <xf numFmtId="167" fontId="12" fillId="0" borderId="64" xfId="1" applyNumberFormat="1" applyFont="1" applyFill="1" applyBorder="1" applyAlignment="1">
      <alignment horizontal="center" vertical="center"/>
    </xf>
    <xf numFmtId="166" fontId="14" fillId="0" borderId="64" xfId="7" applyNumberFormat="1" applyFont="1" applyBorder="1" applyAlignment="1">
      <alignment horizontal="center" vertical="top" shrinkToFit="1"/>
    </xf>
    <xf numFmtId="0" fontId="14" fillId="0" borderId="0" xfId="7" applyFont="1" applyAlignment="1">
      <alignment horizontal="left" vertical="top"/>
    </xf>
    <xf numFmtId="0" fontId="2" fillId="0" borderId="0" xfId="8" applyFont="1"/>
    <xf numFmtId="0" fontId="3" fillId="0" borderId="0" xfId="8" applyFont="1" applyAlignment="1">
      <alignment horizontal="center" vertical="center"/>
    </xf>
    <xf numFmtId="0" fontId="13" fillId="0" borderId="67" xfId="8" applyFont="1" applyBorder="1" applyAlignment="1">
      <alignment horizontal="center" vertical="center" wrapText="1"/>
    </xf>
    <xf numFmtId="0" fontId="3" fillId="0" borderId="67" xfId="8" applyFont="1" applyBorder="1" applyAlignment="1">
      <alignment horizontal="center" vertical="center"/>
    </xf>
    <xf numFmtId="0" fontId="13" fillId="0" borderId="0" xfId="8" applyFont="1" applyAlignment="1">
      <alignment horizontal="center" vertical="center"/>
    </xf>
    <xf numFmtId="0" fontId="13" fillId="0" borderId="69" xfId="8" applyFont="1" applyBorder="1" applyAlignment="1">
      <alignment horizontal="center" vertical="center" wrapText="1"/>
    </xf>
    <xf numFmtId="0" fontId="13" fillId="0" borderId="70" xfId="8" applyFont="1" applyBorder="1" applyAlignment="1">
      <alignment horizontal="center" vertical="center"/>
    </xf>
    <xf numFmtId="2" fontId="13" fillId="0" borderId="71" xfId="8" applyNumberFormat="1" applyFont="1" applyBorder="1" applyAlignment="1">
      <alignment horizontal="center" vertical="center" wrapText="1"/>
    </xf>
    <xf numFmtId="2" fontId="13" fillId="0" borderId="69" xfId="8" applyNumberFormat="1" applyFont="1" applyBorder="1" applyAlignment="1">
      <alignment horizontal="center" vertical="center" wrapText="1"/>
    </xf>
    <xf numFmtId="0" fontId="13" fillId="5" borderId="72" xfId="8" applyFont="1" applyFill="1" applyBorder="1"/>
    <xf numFmtId="0" fontId="12" fillId="0" borderId="70" xfId="8" applyFont="1" applyBorder="1"/>
    <xf numFmtId="168" fontId="12" fillId="5" borderId="60" xfId="1" applyNumberFormat="1" applyFont="1" applyFill="1" applyBorder="1"/>
    <xf numFmtId="168" fontId="12" fillId="5" borderId="61" xfId="1" applyNumberFormat="1" applyFont="1" applyFill="1" applyBorder="1"/>
    <xf numFmtId="168" fontId="2" fillId="0" borderId="0" xfId="8" applyNumberFormat="1" applyFont="1"/>
    <xf numFmtId="0" fontId="13" fillId="0" borderId="72" xfId="8" applyFont="1" applyBorder="1"/>
    <xf numFmtId="168" fontId="12" fillId="0" borderId="60" xfId="1" applyNumberFormat="1" applyFont="1" applyFill="1" applyBorder="1"/>
    <xf numFmtId="168" fontId="12" fillId="0" borderId="61" xfId="1" applyNumberFormat="1" applyFont="1" applyFill="1" applyBorder="1"/>
    <xf numFmtId="0" fontId="12" fillId="5" borderId="70" xfId="8" applyFont="1" applyFill="1" applyBorder="1"/>
    <xf numFmtId="0" fontId="13" fillId="2" borderId="72" xfId="8" applyFont="1" applyFill="1" applyBorder="1"/>
    <xf numFmtId="0" fontId="12" fillId="2" borderId="70" xfId="8" applyFont="1" applyFill="1" applyBorder="1"/>
    <xf numFmtId="168" fontId="12" fillId="2" borderId="60" xfId="1" applyNumberFormat="1" applyFont="1" applyFill="1" applyBorder="1"/>
    <xf numFmtId="168" fontId="12" fillId="2" borderId="61" xfId="1" applyNumberFormat="1" applyFont="1" applyFill="1" applyBorder="1"/>
    <xf numFmtId="0" fontId="13" fillId="5" borderId="73" xfId="8" applyFont="1" applyFill="1" applyBorder="1"/>
    <xf numFmtId="0" fontId="12" fillId="0" borderId="74" xfId="8" applyFont="1" applyBorder="1"/>
    <xf numFmtId="168" fontId="12" fillId="5" borderId="62" xfId="1" applyNumberFormat="1" applyFont="1" applyFill="1" applyBorder="1"/>
    <xf numFmtId="168" fontId="12" fillId="5" borderId="63" xfId="1" applyNumberFormat="1" applyFont="1" applyFill="1" applyBorder="1"/>
    <xf numFmtId="0" fontId="13" fillId="0" borderId="65" xfId="7" applyFont="1" applyBorder="1" applyAlignment="1">
      <alignment horizontal="center" vertical="top" wrapText="1"/>
    </xf>
    <xf numFmtId="0" fontId="17" fillId="0" borderId="65" xfId="7" applyFont="1" applyBorder="1" applyAlignment="1">
      <alignment horizontal="center" vertical="top" wrapText="1"/>
    </xf>
    <xf numFmtId="0" fontId="5" fillId="2" borderId="2" xfId="2" applyFont="1" applyFill="1" applyBorder="1" applyAlignment="1">
      <alignment horizontal="center" vertical="center" wrapText="1"/>
    </xf>
    <xf numFmtId="0" fontId="18" fillId="0" borderId="0" xfId="9"/>
    <xf numFmtId="0" fontId="3" fillId="2" borderId="71" xfId="2" applyFont="1" applyFill="1" applyBorder="1" applyAlignment="1">
      <alignment horizontal="center" vertical="center" wrapText="1"/>
    </xf>
    <xf numFmtId="49" fontId="3" fillId="2" borderId="76" xfId="2" applyNumberFormat="1" applyFont="1" applyFill="1" applyBorder="1" applyAlignment="1">
      <alignment horizontal="center" vertical="center" wrapText="1"/>
    </xf>
    <xf numFmtId="0" fontId="3" fillId="2" borderId="76" xfId="2" applyFont="1" applyFill="1" applyBorder="1" applyAlignment="1">
      <alignment horizontal="center" vertical="center" wrapText="1"/>
    </xf>
    <xf numFmtId="2" fontId="3" fillId="2" borderId="76" xfId="2" applyNumberFormat="1" applyFont="1" applyFill="1" applyBorder="1" applyAlignment="1">
      <alignment horizontal="center" vertical="center" wrapText="1"/>
    </xf>
    <xf numFmtId="9" fontId="3" fillId="2" borderId="76" xfId="2" applyNumberFormat="1" applyFont="1" applyFill="1" applyBorder="1" applyAlignment="1">
      <alignment horizontal="center" vertical="center" wrapText="1"/>
    </xf>
    <xf numFmtId="0" fontId="3" fillId="2" borderId="77" xfId="2" applyFont="1" applyFill="1" applyBorder="1" applyAlignment="1">
      <alignment horizontal="center" vertical="center" wrapText="1"/>
    </xf>
    <xf numFmtId="2" fontId="3" fillId="3" borderId="78" xfId="2" applyNumberFormat="1" applyFont="1" applyFill="1" applyBorder="1" applyAlignment="1">
      <alignment horizontal="center" vertical="center" wrapText="1"/>
    </xf>
    <xf numFmtId="168" fontId="3" fillId="0" borderId="0" xfId="1" applyNumberFormat="1" applyFont="1" applyBorder="1" applyAlignment="1">
      <alignment horizontal="center" vertical="center" wrapText="1"/>
    </xf>
    <xf numFmtId="0" fontId="3" fillId="2" borderId="56" xfId="2" applyFont="1" applyFill="1" applyBorder="1" applyAlignment="1">
      <alignment horizontal="center" vertical="center" wrapText="1"/>
    </xf>
    <xf numFmtId="49" fontId="3" fillId="2" borderId="79" xfId="2" applyNumberFormat="1" applyFont="1" applyFill="1" applyBorder="1" applyAlignment="1">
      <alignment horizontal="center" vertical="center" wrapText="1"/>
    </xf>
    <xf numFmtId="0" fontId="3" fillId="2" borderId="79" xfId="2" applyFont="1" applyFill="1" applyBorder="1" applyAlignment="1">
      <alignment horizontal="center" vertical="center" wrapText="1"/>
    </xf>
    <xf numFmtId="2" fontId="3" fillId="2" borderId="79" xfId="2" applyNumberFormat="1" applyFont="1" applyFill="1" applyBorder="1" applyAlignment="1">
      <alignment horizontal="center" vertical="center" wrapText="1"/>
    </xf>
    <xf numFmtId="9" fontId="3" fillId="2" borderId="79" xfId="2" applyNumberFormat="1" applyFont="1" applyFill="1" applyBorder="1" applyAlignment="1">
      <alignment horizontal="center" vertical="center" wrapText="1"/>
    </xf>
    <xf numFmtId="2" fontId="3" fillId="2" borderId="80" xfId="2" applyNumberFormat="1" applyFont="1" applyFill="1" applyBorder="1" applyAlignment="1">
      <alignment horizontal="center" vertical="center" wrapText="1"/>
    </xf>
    <xf numFmtId="2" fontId="3" fillId="3" borderId="81" xfId="2" applyNumberFormat="1" applyFont="1" applyFill="1" applyBorder="1" applyAlignment="1">
      <alignment horizontal="center" vertical="center" wrapText="1"/>
    </xf>
    <xf numFmtId="168" fontId="19" fillId="0" borderId="0" xfId="1" applyNumberFormat="1" applyFont="1" applyBorder="1" applyAlignment="1">
      <alignment horizontal="center"/>
    </xf>
    <xf numFmtId="0" fontId="3" fillId="2" borderId="83" xfId="2" applyFont="1" applyFill="1" applyBorder="1" applyAlignment="1">
      <alignment horizontal="center" vertical="center" wrapText="1"/>
    </xf>
    <xf numFmtId="49" fontId="3" fillId="2" borderId="30" xfId="2" applyNumberFormat="1" applyFont="1" applyFill="1" applyBorder="1" applyAlignment="1">
      <alignment horizontal="center" vertical="center" wrapText="1"/>
    </xf>
    <xf numFmtId="0" fontId="3" fillId="2" borderId="30" xfId="2" applyFont="1" applyFill="1" applyBorder="1" applyAlignment="1">
      <alignment horizontal="center" vertical="center" wrapText="1"/>
    </xf>
    <xf numFmtId="2" fontId="3" fillId="2" borderId="30" xfId="2" applyNumberFormat="1" applyFont="1" applyFill="1" applyBorder="1" applyAlignment="1">
      <alignment horizontal="center" vertical="center" wrapText="1"/>
    </xf>
    <xf numFmtId="9" fontId="3" fillId="2" borderId="30" xfId="2" applyNumberFormat="1" applyFont="1" applyFill="1" applyBorder="1" applyAlignment="1">
      <alignment horizontal="center" vertical="center" wrapText="1"/>
    </xf>
    <xf numFmtId="2" fontId="3" fillId="2" borderId="84" xfId="2" applyNumberFormat="1" applyFont="1" applyFill="1" applyBorder="1" applyAlignment="1">
      <alignment horizontal="center" vertical="center" wrapText="1"/>
    </xf>
    <xf numFmtId="0" fontId="3" fillId="3" borderId="85" xfId="2" applyFont="1" applyFill="1" applyBorder="1" applyAlignment="1">
      <alignment horizontal="center" vertical="center" wrapText="1"/>
    </xf>
    <xf numFmtId="42" fontId="18" fillId="0" borderId="0" xfId="9" applyNumberFormat="1" applyAlignment="1">
      <alignment horizontal="center" vertical="center"/>
    </xf>
    <xf numFmtId="0" fontId="3" fillId="2" borderId="86" xfId="2" applyFont="1" applyFill="1" applyBorder="1" applyAlignment="1">
      <alignment horizontal="center" vertical="center" wrapText="1"/>
    </xf>
    <xf numFmtId="2" fontId="3" fillId="2" borderId="87" xfId="2" applyNumberFormat="1"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0" borderId="90" xfId="3" applyFont="1" applyBorder="1"/>
    <xf numFmtId="49" fontId="2" fillId="0" borderId="6" xfId="4" applyNumberFormat="1" applyFont="1" applyBorder="1" applyAlignment="1">
      <alignment horizontal="center" vertical="center"/>
    </xf>
    <xf numFmtId="0" fontId="2" fillId="0" borderId="6" xfId="5" applyFont="1" applyBorder="1" applyAlignment="1">
      <alignment horizontal="center" vertical="center"/>
    </xf>
    <xf numFmtId="2" fontId="2" fillId="0" borderId="6" xfId="5" applyNumberFormat="1" applyFont="1" applyBorder="1" applyAlignment="1">
      <alignment horizontal="center" vertical="center"/>
    </xf>
    <xf numFmtId="9" fontId="2" fillId="2" borderId="35" xfId="2" applyNumberFormat="1" applyFont="1" applyFill="1" applyBorder="1" applyAlignment="1">
      <alignment horizontal="center"/>
    </xf>
    <xf numFmtId="0" fontId="2" fillId="2" borderId="35" xfId="2" applyFont="1" applyFill="1" applyBorder="1" applyAlignment="1">
      <alignment horizontal="center"/>
    </xf>
    <xf numFmtId="2" fontId="2" fillId="2" borderId="35" xfId="2" applyNumberFormat="1" applyFont="1" applyFill="1" applyBorder="1" applyAlignment="1">
      <alignment horizontal="center"/>
    </xf>
    <xf numFmtId="2" fontId="2" fillId="2" borderId="35" xfId="6" applyNumberFormat="1" applyFont="1" applyFill="1" applyBorder="1" applyAlignment="1">
      <alignment horizontal="center"/>
    </xf>
    <xf numFmtId="2" fontId="2" fillId="2" borderId="36" xfId="2" applyNumberFormat="1" applyFont="1" applyFill="1" applyBorder="1" applyAlignment="1">
      <alignment horizontal="center"/>
    </xf>
    <xf numFmtId="0" fontId="2" fillId="3" borderId="91" xfId="2" applyFont="1" applyFill="1" applyBorder="1" applyAlignment="1">
      <alignment horizontal="center"/>
    </xf>
    <xf numFmtId="0" fontId="2" fillId="0" borderId="92" xfId="3" applyFont="1" applyBorder="1" applyAlignment="1">
      <alignment vertical="center"/>
    </xf>
    <xf numFmtId="49" fontId="2" fillId="0" borderId="20" xfId="4" applyNumberFormat="1" applyFont="1" applyBorder="1" applyAlignment="1">
      <alignment horizontal="center" vertical="center"/>
    </xf>
    <xf numFmtId="0" fontId="2" fillId="0" borderId="21" xfId="5" applyFont="1" applyBorder="1" applyAlignment="1">
      <alignment horizontal="center" vertical="center"/>
    </xf>
    <xf numFmtId="2" fontId="2" fillId="0" borderId="20" xfId="5" applyNumberFormat="1" applyFont="1" applyBorder="1" applyAlignment="1">
      <alignment horizontal="center" vertical="center"/>
    </xf>
    <xf numFmtId="9" fontId="2" fillId="0" borderId="20" xfId="2" applyNumberFormat="1" applyFont="1" applyBorder="1" applyAlignment="1">
      <alignment horizontal="center" vertical="center"/>
    </xf>
    <xf numFmtId="0" fontId="2" fillId="0" borderId="20" xfId="2" applyFont="1" applyBorder="1" applyAlignment="1">
      <alignment horizontal="center" vertical="center"/>
    </xf>
    <xf numFmtId="2" fontId="2" fillId="0" borderId="20" xfId="2" applyNumberFormat="1" applyFont="1" applyBorder="1" applyAlignment="1">
      <alignment horizontal="center" vertical="center"/>
    </xf>
    <xf numFmtId="2" fontId="2" fillId="0" borderId="22" xfId="2" applyNumberFormat="1" applyFont="1" applyBorder="1" applyAlignment="1">
      <alignment horizontal="center" vertical="center"/>
    </xf>
    <xf numFmtId="2" fontId="2" fillId="3" borderId="93" xfId="2" applyNumberFormat="1" applyFont="1" applyFill="1" applyBorder="1" applyAlignment="1">
      <alignment horizontal="center" vertical="center"/>
    </xf>
    <xf numFmtId="44" fontId="18" fillId="0" borderId="0" xfId="9" applyNumberFormat="1"/>
    <xf numFmtId="42" fontId="18" fillId="0" borderId="0" xfId="9" applyNumberFormat="1"/>
    <xf numFmtId="0" fontId="3" fillId="0" borderId="94" xfId="3" applyFont="1" applyBorder="1"/>
    <xf numFmtId="49" fontId="2" fillId="0" borderId="21" xfId="4" applyNumberFormat="1" applyFont="1" applyBorder="1" applyAlignment="1">
      <alignment horizontal="center" vertical="center"/>
    </xf>
    <xf numFmtId="2" fontId="2" fillId="0" borderId="21" xfId="5" applyNumberFormat="1" applyFont="1" applyBorder="1" applyAlignment="1">
      <alignment horizontal="center" vertical="center"/>
    </xf>
    <xf numFmtId="9" fontId="2" fillId="0" borderId="21" xfId="2" applyNumberFormat="1" applyFont="1" applyBorder="1" applyAlignment="1">
      <alignment horizontal="center" vertical="center"/>
    </xf>
    <xf numFmtId="0" fontId="2" fillId="0" borderId="21" xfId="2" applyFont="1" applyBorder="1" applyAlignment="1">
      <alignment horizontal="center" vertical="center"/>
    </xf>
    <xf numFmtId="2" fontId="2" fillId="0" borderId="21" xfId="2" applyNumberFormat="1" applyFont="1" applyBorder="1" applyAlignment="1">
      <alignment horizontal="center" vertical="center"/>
    </xf>
    <xf numFmtId="2" fontId="2" fillId="0" borderId="27" xfId="2" applyNumberFormat="1" applyFont="1" applyBorder="1" applyAlignment="1">
      <alignment horizontal="center" vertical="center"/>
    </xf>
    <xf numFmtId="2" fontId="2" fillId="3" borderId="95" xfId="2" applyNumberFormat="1" applyFont="1" applyFill="1" applyBorder="1" applyAlignment="1">
      <alignment horizontal="center" vertical="center"/>
    </xf>
    <xf numFmtId="0" fontId="2" fillId="0" borderId="72" xfId="3" applyFont="1" applyBorder="1" applyAlignment="1">
      <alignment vertical="center"/>
    </xf>
    <xf numFmtId="49" fontId="2" fillId="0" borderId="35" xfId="4" applyNumberFormat="1" applyFont="1" applyBorder="1" applyAlignment="1">
      <alignment horizontal="center" vertical="center"/>
    </xf>
    <xf numFmtId="0" fontId="2" fillId="0" borderId="35" xfId="5" applyFont="1" applyBorder="1" applyAlignment="1">
      <alignment horizontal="center" vertical="center"/>
    </xf>
    <xf numFmtId="2" fontId="2" fillId="0" borderId="35" xfId="5" applyNumberFormat="1" applyFont="1" applyBorder="1" applyAlignment="1">
      <alignment horizontal="center" vertical="center"/>
    </xf>
    <xf numFmtId="9" fontId="2" fillId="0" borderId="35" xfId="2" applyNumberFormat="1" applyFont="1" applyBorder="1" applyAlignment="1">
      <alignment horizontal="center" vertical="center"/>
    </xf>
    <xf numFmtId="0" fontId="2" fillId="0" borderId="35" xfId="2" applyFont="1" applyBorder="1" applyAlignment="1">
      <alignment horizontal="center" vertical="center"/>
    </xf>
    <xf numFmtId="2" fontId="2" fillId="0" borderId="35" xfId="2" applyNumberFormat="1" applyFont="1" applyBorder="1" applyAlignment="1">
      <alignment horizontal="center" vertical="center"/>
    </xf>
    <xf numFmtId="2" fontId="2" fillId="0" borderId="36" xfId="2" applyNumberFormat="1" applyFont="1" applyBorder="1" applyAlignment="1">
      <alignment horizontal="center" vertical="center"/>
    </xf>
    <xf numFmtId="2" fontId="2" fillId="3" borderId="85" xfId="2" applyNumberFormat="1" applyFont="1" applyFill="1" applyBorder="1" applyAlignment="1">
      <alignment horizontal="center" vertical="center"/>
    </xf>
    <xf numFmtId="0" fontId="2" fillId="0" borderId="89" xfId="3" applyFont="1" applyBorder="1" applyAlignment="1">
      <alignment vertical="center"/>
    </xf>
    <xf numFmtId="49" fontId="2" fillId="0" borderId="15" xfId="4" applyNumberFormat="1" applyFont="1" applyBorder="1" applyAlignment="1">
      <alignment horizontal="center" vertical="center"/>
    </xf>
    <xf numFmtId="0" fontId="2" fillId="0" borderId="15" xfId="5" applyFont="1" applyBorder="1" applyAlignment="1">
      <alignment horizontal="center" vertical="center"/>
    </xf>
    <xf numFmtId="2" fontId="2" fillId="0" borderId="15" xfId="5" applyNumberFormat="1" applyFont="1" applyBorder="1" applyAlignment="1">
      <alignment horizontal="center" vertical="center"/>
    </xf>
    <xf numFmtId="9" fontId="2" fillId="0" borderId="15" xfId="2" applyNumberFormat="1" applyFont="1" applyBorder="1" applyAlignment="1">
      <alignment horizontal="center" vertical="center"/>
    </xf>
    <xf numFmtId="0" fontId="2" fillId="0" borderId="15" xfId="2" applyFont="1" applyBorder="1" applyAlignment="1">
      <alignment horizontal="center" vertical="center"/>
    </xf>
    <xf numFmtId="2" fontId="2" fillId="0" borderId="15" xfId="2" applyNumberFormat="1" applyFont="1" applyBorder="1" applyAlignment="1">
      <alignment horizontal="center" vertical="center"/>
    </xf>
    <xf numFmtId="2" fontId="2" fillId="0" borderId="39" xfId="2" applyNumberFormat="1" applyFont="1" applyBorder="1" applyAlignment="1">
      <alignment horizontal="center" vertical="center"/>
    </xf>
    <xf numFmtId="2" fontId="2" fillId="3" borderId="96" xfId="2" applyNumberFormat="1" applyFont="1" applyFill="1" applyBorder="1" applyAlignment="1">
      <alignment horizontal="center" vertical="center"/>
    </xf>
    <xf numFmtId="0" fontId="2" fillId="0" borderId="97" xfId="3" applyFont="1" applyBorder="1" applyAlignment="1">
      <alignment vertical="center"/>
    </xf>
    <xf numFmtId="49" fontId="2" fillId="0" borderId="42" xfId="4" applyNumberFormat="1" applyFont="1" applyBorder="1" applyAlignment="1">
      <alignment horizontal="center" vertical="center"/>
    </xf>
    <xf numFmtId="0" fontId="2" fillId="0" borderId="42" xfId="5" applyFont="1" applyBorder="1" applyAlignment="1">
      <alignment horizontal="center" vertical="center"/>
    </xf>
    <xf numFmtId="2" fontId="2" fillId="0" borderId="42" xfId="5" applyNumberFormat="1" applyFont="1" applyBorder="1" applyAlignment="1">
      <alignment horizontal="center" vertical="center"/>
    </xf>
    <xf numFmtId="9" fontId="2" fillId="0" borderId="42" xfId="2" applyNumberFormat="1" applyFont="1" applyBorder="1" applyAlignment="1">
      <alignment horizontal="center" vertical="center"/>
    </xf>
    <xf numFmtId="0" fontId="2" fillId="0" borderId="42" xfId="2" applyFont="1" applyBorder="1" applyAlignment="1">
      <alignment horizontal="center" vertical="center"/>
    </xf>
    <xf numFmtId="2" fontId="2" fillId="0" borderId="42" xfId="2" applyNumberFormat="1" applyFont="1" applyBorder="1" applyAlignment="1">
      <alignment horizontal="center" vertical="center"/>
    </xf>
    <xf numFmtId="2" fontId="2" fillId="0" borderId="98" xfId="2" applyNumberFormat="1" applyFont="1" applyBorder="1" applyAlignment="1">
      <alignment horizontal="center" vertical="center"/>
    </xf>
    <xf numFmtId="0" fontId="2" fillId="0" borderId="99" xfId="3" applyFont="1" applyBorder="1" applyAlignment="1">
      <alignment vertical="center"/>
    </xf>
    <xf numFmtId="0" fontId="2" fillId="0" borderId="20" xfId="5" applyFont="1" applyBorder="1" applyAlignment="1">
      <alignment horizontal="center" vertical="center"/>
    </xf>
    <xf numFmtId="0" fontId="3" fillId="0" borderId="58" xfId="3" applyFont="1" applyBorder="1"/>
    <xf numFmtId="2" fontId="2" fillId="3" borderId="100" xfId="2" applyNumberFormat="1" applyFont="1" applyFill="1" applyBorder="1" applyAlignment="1">
      <alignment horizontal="center" vertical="center"/>
    </xf>
    <xf numFmtId="0" fontId="2" fillId="0" borderId="101" xfId="3" applyFont="1" applyBorder="1" applyAlignment="1">
      <alignment vertical="center"/>
    </xf>
    <xf numFmtId="0" fontId="3" fillId="0" borderId="102" xfId="3" applyFont="1" applyBorder="1"/>
    <xf numFmtId="9" fontId="2" fillId="0" borderId="6" xfId="2" applyNumberFormat="1" applyFont="1" applyBorder="1" applyAlignment="1">
      <alignment horizontal="center" vertical="center"/>
    </xf>
    <xf numFmtId="0" fontId="2" fillId="0" borderId="6" xfId="2" applyFont="1" applyBorder="1" applyAlignment="1">
      <alignment horizontal="center" vertical="center"/>
    </xf>
    <xf numFmtId="2" fontId="2" fillId="0" borderId="6" xfId="2" applyNumberFormat="1" applyFont="1" applyBorder="1" applyAlignment="1">
      <alignment horizontal="center" vertical="center"/>
    </xf>
    <xf numFmtId="2" fontId="2" fillId="0" borderId="7" xfId="2" applyNumberFormat="1" applyFont="1" applyBorder="1" applyAlignment="1">
      <alignment horizontal="center" vertical="center"/>
    </xf>
    <xf numFmtId="2" fontId="2" fillId="3" borderId="103" xfId="2" applyNumberFormat="1" applyFont="1" applyFill="1" applyBorder="1" applyAlignment="1">
      <alignment horizontal="center" vertical="center"/>
    </xf>
    <xf numFmtId="2" fontId="2" fillId="3" borderId="104" xfId="2" applyNumberFormat="1" applyFont="1" applyFill="1" applyBorder="1" applyAlignment="1">
      <alignment horizontal="center" vertical="center"/>
    </xf>
    <xf numFmtId="0" fontId="2" fillId="0" borderId="105" xfId="3" applyFont="1" applyBorder="1" applyAlignment="1">
      <alignment vertical="center"/>
    </xf>
    <xf numFmtId="49" fontId="2" fillId="0" borderId="30" xfId="4" applyNumberFormat="1" applyFont="1" applyBorder="1" applyAlignment="1">
      <alignment horizontal="center" vertical="center"/>
    </xf>
    <xf numFmtId="2" fontId="2" fillId="0" borderId="30" xfId="5" applyNumberFormat="1" applyFont="1" applyBorder="1" applyAlignment="1">
      <alignment horizontal="center" vertical="center"/>
    </xf>
    <xf numFmtId="9" fontId="2" fillId="0" borderId="30" xfId="2" applyNumberFormat="1" applyFont="1" applyBorder="1" applyAlignment="1">
      <alignment horizontal="center" vertical="center"/>
    </xf>
    <xf numFmtId="0" fontId="2" fillId="0" borderId="30" xfId="2" applyFont="1" applyBorder="1" applyAlignment="1">
      <alignment horizontal="center" vertical="center"/>
    </xf>
    <xf numFmtId="2" fontId="2" fillId="0" borderId="30" xfId="2" applyNumberFormat="1" applyFont="1" applyBorder="1" applyAlignment="1">
      <alignment horizontal="center" vertical="center"/>
    </xf>
    <xf numFmtId="2" fontId="2" fillId="3" borderId="91" xfId="2" applyNumberFormat="1" applyFont="1" applyFill="1" applyBorder="1" applyAlignment="1">
      <alignment horizontal="center" vertical="center"/>
    </xf>
    <xf numFmtId="0" fontId="2" fillId="0" borderId="106" xfId="3" applyFont="1" applyBorder="1" applyAlignment="1">
      <alignment vertical="center"/>
    </xf>
    <xf numFmtId="49" fontId="2" fillId="0" borderId="107" xfId="4" applyNumberFormat="1" applyFont="1" applyBorder="1" applyAlignment="1">
      <alignment horizontal="center" vertical="center"/>
    </xf>
    <xf numFmtId="0" fontId="2" fillId="0" borderId="107" xfId="5" applyFont="1" applyBorder="1" applyAlignment="1">
      <alignment horizontal="center" vertical="center"/>
    </xf>
    <xf numFmtId="2" fontId="2" fillId="0" borderId="107" xfId="5" applyNumberFormat="1" applyFont="1" applyBorder="1" applyAlignment="1">
      <alignment horizontal="center" vertical="center"/>
    </xf>
    <xf numFmtId="9" fontId="2" fillId="0" borderId="107" xfId="2" applyNumberFormat="1" applyFont="1" applyBorder="1" applyAlignment="1">
      <alignment horizontal="center" vertical="center"/>
    </xf>
    <xf numFmtId="0" fontId="2" fillId="0" borderId="107" xfId="2" applyFont="1" applyBorder="1" applyAlignment="1">
      <alignment horizontal="center" vertical="center"/>
    </xf>
    <xf numFmtId="2" fontId="2" fillId="0" borderId="107" xfId="2" applyNumberFormat="1" applyFont="1" applyBorder="1" applyAlignment="1">
      <alignment horizontal="center" vertical="center"/>
    </xf>
    <xf numFmtId="0" fontId="20" fillId="2" borderId="0" xfId="2" applyFont="1" applyFill="1" applyAlignment="1">
      <alignment horizontal="left"/>
    </xf>
    <xf numFmtId="2" fontId="21" fillId="2" borderId="0" xfId="2" applyNumberFormat="1" applyFont="1" applyFill="1" applyAlignment="1">
      <alignment horizontal="left"/>
    </xf>
    <xf numFmtId="0" fontId="21" fillId="2" borderId="0" xfId="2" applyFont="1" applyFill="1" applyAlignment="1">
      <alignment horizontal="left"/>
    </xf>
    <xf numFmtId="0" fontId="6" fillId="2" borderId="51" xfId="2" applyFont="1" applyFill="1" applyBorder="1" applyAlignment="1">
      <alignment vertical="top" wrapText="1"/>
    </xf>
    <xf numFmtId="0" fontId="6" fillId="2" borderId="0" xfId="2" applyFont="1" applyFill="1" applyAlignment="1">
      <alignment vertical="top" wrapText="1"/>
    </xf>
    <xf numFmtId="0" fontId="0" fillId="0" borderId="110" xfId="0" applyBorder="1" applyAlignment="1">
      <alignment vertical="center" wrapText="1"/>
    </xf>
    <xf numFmtId="0" fontId="22" fillId="8" borderId="111" xfId="0" applyFont="1" applyFill="1" applyBorder="1" applyAlignment="1">
      <alignment vertical="center" wrapText="1"/>
    </xf>
    <xf numFmtId="0" fontId="0" fillId="0" borderId="111" xfId="0" applyBorder="1" applyAlignment="1">
      <alignment vertical="center" wrapText="1"/>
    </xf>
    <xf numFmtId="0" fontId="6" fillId="0" borderId="32" xfId="3" quotePrefix="1" applyFont="1" applyBorder="1" applyAlignment="1">
      <alignment vertical="center"/>
    </xf>
    <xf numFmtId="37" fontId="2" fillId="0" borderId="0" xfId="8" applyNumberFormat="1" applyFont="1" applyAlignment="1">
      <alignment horizontal="center"/>
    </xf>
    <xf numFmtId="0" fontId="24" fillId="9" borderId="110" xfId="0" applyFont="1" applyFill="1" applyBorder="1" applyAlignment="1">
      <alignment vertical="center" wrapText="1"/>
    </xf>
    <xf numFmtId="0" fontId="25" fillId="9" borderId="126" xfId="0" applyFont="1" applyFill="1" applyBorder="1" applyAlignment="1">
      <alignment vertical="center" wrapText="1"/>
    </xf>
    <xf numFmtId="0" fontId="25" fillId="9" borderId="126" xfId="0" applyFont="1" applyFill="1" applyBorder="1" applyAlignment="1">
      <alignment horizontal="center" vertical="center" wrapText="1"/>
    </xf>
    <xf numFmtId="0" fontId="0" fillId="0" borderId="127" xfId="0" applyBorder="1" applyAlignment="1">
      <alignment vertical="center" wrapText="1"/>
    </xf>
    <xf numFmtId="0" fontId="0" fillId="0" borderId="127" xfId="0" applyBorder="1" applyAlignment="1">
      <alignment horizontal="center" vertical="center" wrapText="1"/>
    </xf>
    <xf numFmtId="0" fontId="26" fillId="0" borderId="127" xfId="0" applyFont="1" applyBorder="1" applyAlignment="1">
      <alignment vertical="center" wrapText="1"/>
    </xf>
    <xf numFmtId="0" fontId="22" fillId="8" borderId="127" xfId="0" applyFont="1" applyFill="1" applyBorder="1" applyAlignment="1">
      <alignment vertical="center" wrapText="1"/>
    </xf>
    <xf numFmtId="0" fontId="22" fillId="8" borderId="127" xfId="0" applyFont="1" applyFill="1" applyBorder="1" applyAlignment="1">
      <alignment horizontal="center" vertical="center" wrapText="1"/>
    </xf>
    <xf numFmtId="0" fontId="0" fillId="0" borderId="0" xfId="0" applyAlignment="1">
      <alignment horizontal="center"/>
    </xf>
    <xf numFmtId="0" fontId="9" fillId="0" borderId="0" xfId="7" applyAlignment="1">
      <alignment horizontal="center" vertical="center"/>
    </xf>
    <xf numFmtId="0" fontId="0" fillId="2" borderId="0" xfId="0" applyFill="1" applyBorder="1" applyAlignment="1">
      <alignment vertical="center" wrapText="1"/>
    </xf>
    <xf numFmtId="0" fontId="22" fillId="2" borderId="0" xfId="0" applyFont="1" applyFill="1" applyBorder="1" applyAlignment="1">
      <alignment vertical="center" wrapText="1"/>
    </xf>
    <xf numFmtId="0" fontId="0" fillId="2" borderId="0" xfId="0" applyFill="1" applyBorder="1" applyAlignment="1">
      <alignment horizontal="center" vertical="center" wrapText="1"/>
    </xf>
    <xf numFmtId="9" fontId="0" fillId="0" borderId="0" xfId="11" applyFont="1"/>
    <xf numFmtId="167" fontId="0" fillId="0" borderId="0" xfId="11" applyNumberFormat="1" applyFont="1"/>
    <xf numFmtId="0" fontId="0" fillId="8" borderId="110" xfId="0" applyFill="1" applyBorder="1" applyAlignment="1">
      <alignment vertical="center" wrapText="1"/>
    </xf>
    <xf numFmtId="0" fontId="22" fillId="8" borderId="126" xfId="0" applyFont="1" applyFill="1" applyBorder="1" applyAlignment="1">
      <alignment horizontal="center" vertical="center" wrapText="1"/>
    </xf>
    <xf numFmtId="0" fontId="22" fillId="8" borderId="126" xfId="0" applyFont="1" applyFill="1" applyBorder="1" applyAlignment="1">
      <alignment vertical="center" wrapText="1"/>
    </xf>
    <xf numFmtId="9" fontId="9" fillId="0" borderId="0" xfId="11" applyFont="1" applyFill="1" applyBorder="1" applyAlignment="1">
      <alignment horizontal="center" vertical="center"/>
    </xf>
    <xf numFmtId="167" fontId="0" fillId="0" borderId="0" xfId="0" applyNumberFormat="1"/>
    <xf numFmtId="9" fontId="0" fillId="0" borderId="0" xfId="11" applyFont="1" applyAlignment="1">
      <alignment horizontal="center"/>
    </xf>
    <xf numFmtId="9" fontId="0" fillId="0" borderId="0" xfId="11" applyFont="1" applyAlignment="1">
      <alignment horizontal="center" vertical="center"/>
    </xf>
    <xf numFmtId="0" fontId="4" fillId="2" borderId="0" xfId="2" applyFont="1" applyFill="1" applyAlignment="1">
      <alignment horizontal="center"/>
    </xf>
    <xf numFmtId="0" fontId="5" fillId="2" borderId="2" xfId="2" applyFont="1" applyFill="1" applyBorder="1" applyAlignment="1">
      <alignment horizontal="center" vertical="center" wrapText="1"/>
    </xf>
    <xf numFmtId="0" fontId="47" fillId="0" borderId="0" xfId="13" applyFont="1" applyAlignment="1">
      <alignment horizontal="center" vertical="center"/>
    </xf>
    <xf numFmtId="0" fontId="1" fillId="0" borderId="0" xfId="13" applyFont="1" applyAlignment="1">
      <alignment vertical="center"/>
    </xf>
    <xf numFmtId="0" fontId="1" fillId="0" borderId="0" xfId="13" applyFont="1" applyAlignment="1">
      <alignment horizontal="center" vertical="center"/>
    </xf>
    <xf numFmtId="2" fontId="1" fillId="0" borderId="0" xfId="13" applyNumberFormat="1" applyFont="1" applyAlignment="1">
      <alignment horizontal="center" vertical="center"/>
    </xf>
    <xf numFmtId="9" fontId="1" fillId="0" borderId="0" xfId="13" applyNumberFormat="1" applyFont="1" applyAlignment="1">
      <alignment horizontal="center" vertical="center"/>
    </xf>
    <xf numFmtId="0" fontId="19" fillId="0" borderId="82" xfId="13" applyFont="1" applyBorder="1" applyAlignment="1">
      <alignment horizontal="center" vertical="center"/>
    </xf>
    <xf numFmtId="0" fontId="1" fillId="0" borderId="162" xfId="13" applyFont="1" applyBorder="1" applyAlignment="1">
      <alignment vertical="center" wrapText="1"/>
    </xf>
    <xf numFmtId="1" fontId="1" fillId="0" borderId="0" xfId="13" applyNumberFormat="1" applyFont="1" applyAlignment="1">
      <alignment horizontal="center" vertical="center"/>
    </xf>
    <xf numFmtId="49" fontId="1" fillId="0" borderId="162" xfId="13" applyNumberFormat="1" applyFont="1" applyBorder="1" applyAlignment="1">
      <alignment horizontal="left" vertical="center" wrapText="1"/>
    </xf>
    <xf numFmtId="0" fontId="19" fillId="0" borderId="82" xfId="13" applyFont="1" applyBorder="1" applyAlignment="1">
      <alignment horizontal="center" vertical="center" wrapText="1"/>
    </xf>
    <xf numFmtId="0" fontId="48" fillId="13" borderId="0" xfId="13" applyFont="1" applyFill="1" applyAlignment="1">
      <alignment vertical="center"/>
    </xf>
    <xf numFmtId="0" fontId="31" fillId="13" borderId="0" xfId="13" applyFont="1" applyFill="1" applyAlignment="1">
      <alignment vertical="center"/>
    </xf>
    <xf numFmtId="0" fontId="1" fillId="13" borderId="0" xfId="13" applyFont="1" applyFill="1" applyAlignment="1">
      <alignment horizontal="center" vertical="center"/>
    </xf>
    <xf numFmtId="49" fontId="1" fillId="13" borderId="0" xfId="13" applyNumberFormat="1" applyFont="1" applyFill="1" applyAlignment="1">
      <alignment horizontal="center" vertical="center"/>
    </xf>
    <xf numFmtId="0" fontId="48" fillId="0" borderId="0" xfId="13" applyFont="1" applyAlignment="1">
      <alignment vertical="center"/>
    </xf>
    <xf numFmtId="0" fontId="31" fillId="0" borderId="0" xfId="13" applyFont="1" applyAlignment="1">
      <alignment horizontal="left" vertical="center"/>
    </xf>
    <xf numFmtId="49" fontId="1" fillId="0" borderId="0" xfId="13" applyNumberFormat="1" applyFont="1" applyAlignment="1">
      <alignment horizontal="center" vertical="center"/>
    </xf>
    <xf numFmtId="0" fontId="33" fillId="0" borderId="0" xfId="13" applyFont="1" applyAlignment="1">
      <alignment vertical="center"/>
    </xf>
    <xf numFmtId="0" fontId="31" fillId="0" borderId="0" xfId="13" applyFont="1" applyAlignment="1">
      <alignment vertical="center"/>
    </xf>
    <xf numFmtId="0" fontId="49" fillId="0" borderId="0" xfId="13" applyFont="1" applyAlignment="1">
      <alignment horizontal="left" vertical="center"/>
    </xf>
    <xf numFmtId="2" fontId="30" fillId="0" borderId="0" xfId="13" applyNumberFormat="1" applyFont="1" applyAlignment="1">
      <alignment horizontal="left" vertical="center"/>
    </xf>
    <xf numFmtId="0" fontId="30" fillId="0" borderId="0" xfId="13" applyFont="1" applyAlignment="1">
      <alignment horizontal="left" vertical="center"/>
    </xf>
    <xf numFmtId="0" fontId="5" fillId="2" borderId="45" xfId="2" applyFont="1" applyFill="1" applyBorder="1" applyAlignment="1">
      <alignment horizontal="center" vertical="center" wrapText="1"/>
    </xf>
    <xf numFmtId="0" fontId="5" fillId="2" borderId="33" xfId="2" applyFont="1" applyFill="1" applyBorder="1" applyAlignment="1">
      <alignment horizontal="center" vertical="center" wrapText="1"/>
    </xf>
    <xf numFmtId="49" fontId="5" fillId="2" borderId="35" xfId="2" applyNumberFormat="1" applyFont="1" applyFill="1" applyBorder="1" applyAlignment="1">
      <alignment horizontal="center" vertical="center" wrapText="1"/>
    </xf>
    <xf numFmtId="0" fontId="5" fillId="2" borderId="35" xfId="2" applyFont="1" applyFill="1" applyBorder="1" applyAlignment="1">
      <alignment horizontal="center" vertical="center" wrapText="1"/>
    </xf>
    <xf numFmtId="2" fontId="5" fillId="2" borderId="35" xfId="2" applyNumberFormat="1" applyFont="1" applyFill="1" applyBorder="1" applyAlignment="1">
      <alignment horizontal="center" vertical="center" wrapText="1"/>
    </xf>
    <xf numFmtId="9" fontId="5" fillId="2" borderId="35" xfId="2" applyNumberFormat="1" applyFont="1" applyFill="1" applyBorder="1" applyAlignment="1">
      <alignment horizontal="center" vertical="center" wrapText="1"/>
    </xf>
    <xf numFmtId="2" fontId="5" fillId="2" borderId="36" xfId="2" applyNumberFormat="1" applyFont="1" applyFill="1" applyBorder="1" applyAlignment="1">
      <alignment horizontal="center" vertical="center" wrapText="1"/>
    </xf>
    <xf numFmtId="2" fontId="5" fillId="2" borderId="30" xfId="2" applyNumberFormat="1" applyFont="1" applyFill="1" applyBorder="1" applyAlignment="1">
      <alignment horizontal="center" vertical="center" wrapText="1"/>
    </xf>
    <xf numFmtId="2" fontId="5" fillId="3" borderId="31" xfId="2" applyNumberFormat="1" applyFont="1" applyFill="1" applyBorder="1" applyAlignment="1">
      <alignment horizontal="center" vertical="center" wrapText="1"/>
    </xf>
    <xf numFmtId="0" fontId="6" fillId="0" borderId="6" xfId="2" applyFont="1" applyBorder="1" applyAlignment="1">
      <alignment vertical="center"/>
    </xf>
    <xf numFmtId="0" fontId="6" fillId="0" borderId="168" xfId="3" applyFont="1" applyBorder="1"/>
    <xf numFmtId="0" fontId="6" fillId="0" borderId="20" xfId="2" applyFont="1" applyBorder="1" applyAlignment="1">
      <alignment vertical="center"/>
    </xf>
    <xf numFmtId="0" fontId="6" fillId="0" borderId="21" xfId="2" applyFont="1" applyBorder="1" applyAlignment="1">
      <alignment vertical="center"/>
    </xf>
    <xf numFmtId="0" fontId="6" fillId="0" borderId="45" xfId="3" applyFont="1" applyBorder="1"/>
    <xf numFmtId="0" fontId="6" fillId="0" borderId="35" xfId="2" applyFont="1" applyBorder="1" applyAlignment="1">
      <alignment vertical="center"/>
    </xf>
    <xf numFmtId="0" fontId="6" fillId="0" borderId="48" xfId="3" applyFont="1" applyBorder="1"/>
    <xf numFmtId="0" fontId="6" fillId="0" borderId="15" xfId="2" applyFont="1" applyBorder="1" applyAlignment="1">
      <alignment vertical="center"/>
    </xf>
    <xf numFmtId="0" fontId="6" fillId="0" borderId="169" xfId="3" applyFont="1" applyBorder="1"/>
    <xf numFmtId="0" fontId="6" fillId="0" borderId="42" xfId="2" applyFont="1" applyBorder="1" applyAlignment="1">
      <alignment vertical="center"/>
    </xf>
    <xf numFmtId="0" fontId="6" fillId="0" borderId="35" xfId="2" applyFont="1" applyBorder="1" applyAlignment="1">
      <alignment horizontal="left" vertical="center" wrapText="1"/>
    </xf>
    <xf numFmtId="0" fontId="6" fillId="0" borderId="15" xfId="2" applyFont="1" applyBorder="1" applyAlignment="1">
      <alignment vertical="center" wrapText="1"/>
    </xf>
    <xf numFmtId="167" fontId="2" fillId="0" borderId="0" xfId="2" applyNumberFormat="1" applyFont="1"/>
    <xf numFmtId="0" fontId="6" fillId="0" borderId="4" xfId="3" applyFont="1" applyBorder="1"/>
    <xf numFmtId="0" fontId="6" fillId="0" borderId="24" xfId="3" applyFont="1" applyBorder="1"/>
    <xf numFmtId="0" fontId="6" fillId="0" borderId="30" xfId="2" applyFont="1" applyBorder="1" applyAlignment="1">
      <alignment vertical="center"/>
    </xf>
    <xf numFmtId="0" fontId="6" fillId="0" borderId="12" xfId="3" applyFont="1" applyBorder="1"/>
    <xf numFmtId="0" fontId="6" fillId="0" borderId="21" xfId="2" applyFont="1" applyBorder="1" applyAlignment="1">
      <alignment vertical="center" wrapText="1"/>
    </xf>
    <xf numFmtId="49"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2" fontId="3" fillId="2" borderId="2" xfId="2" applyNumberFormat="1" applyFont="1" applyFill="1" applyBorder="1" applyAlignment="1">
      <alignment horizontal="center" vertical="center" wrapText="1"/>
    </xf>
    <xf numFmtId="9" fontId="3" fillId="2" borderId="2" xfId="2" applyNumberFormat="1" applyFont="1" applyFill="1" applyBorder="1" applyAlignment="1">
      <alignment horizontal="center" vertical="center" wrapText="1"/>
    </xf>
    <xf numFmtId="2" fontId="3" fillId="3" borderId="3" xfId="2" applyNumberFormat="1" applyFont="1" applyFill="1" applyBorder="1" applyAlignment="1">
      <alignment horizontal="center" vertical="center" wrapText="1"/>
    </xf>
    <xf numFmtId="0" fontId="3" fillId="2" borderId="45" xfId="2" applyFont="1" applyFill="1" applyBorder="1" applyAlignment="1">
      <alignment horizontal="center" vertical="center" wrapText="1"/>
    </xf>
    <xf numFmtId="0" fontId="3" fillId="2" borderId="33" xfId="2" applyFont="1" applyFill="1" applyBorder="1" applyAlignment="1">
      <alignment horizontal="center" vertical="center" wrapText="1"/>
    </xf>
    <xf numFmtId="49" fontId="3" fillId="2" borderId="35" xfId="2" applyNumberFormat="1" applyFont="1" applyFill="1" applyBorder="1" applyAlignment="1">
      <alignment horizontal="center" vertical="center" wrapText="1"/>
    </xf>
    <xf numFmtId="0" fontId="3" fillId="2" borderId="35" xfId="2" applyFont="1" applyFill="1" applyBorder="1" applyAlignment="1">
      <alignment horizontal="center" vertical="center" wrapText="1"/>
    </xf>
    <xf numFmtId="2" fontId="3" fillId="2" borderId="35" xfId="2" applyNumberFormat="1" applyFont="1" applyFill="1" applyBorder="1" applyAlignment="1">
      <alignment horizontal="center" vertical="center" wrapText="1"/>
    </xf>
    <xf numFmtId="9" fontId="3" fillId="2" borderId="35" xfId="2" applyNumberFormat="1" applyFont="1" applyFill="1" applyBorder="1" applyAlignment="1">
      <alignment horizontal="center" vertical="center" wrapText="1"/>
    </xf>
    <xf numFmtId="2" fontId="3" fillId="2" borderId="36" xfId="2" applyNumberFormat="1" applyFont="1" applyFill="1" applyBorder="1" applyAlignment="1">
      <alignment horizontal="center" vertical="center" wrapText="1"/>
    </xf>
    <xf numFmtId="2" fontId="3" fillId="3" borderId="31" xfId="2" applyNumberFormat="1" applyFont="1" applyFill="1" applyBorder="1" applyAlignment="1">
      <alignment horizontal="center" vertical="center" wrapText="1"/>
    </xf>
    <xf numFmtId="0" fontId="3" fillId="2" borderId="12" xfId="2" applyFont="1" applyFill="1" applyBorder="1" applyAlignment="1">
      <alignment horizontal="right" vertical="center" wrapText="1"/>
    </xf>
    <xf numFmtId="0" fontId="3" fillId="2" borderId="0" xfId="2" applyFont="1" applyFill="1" applyAlignment="1">
      <alignment horizontal="right" vertical="center" wrapText="1"/>
    </xf>
    <xf numFmtId="0" fontId="3" fillId="2" borderId="12" xfId="2" applyFont="1" applyFill="1" applyBorder="1" applyAlignment="1">
      <alignment horizontal="left" vertical="center"/>
    </xf>
    <xf numFmtId="164" fontId="3" fillId="2" borderId="13" xfId="1" applyNumberFormat="1" applyFont="1" applyFill="1" applyBorder="1" applyAlignment="1">
      <alignment horizontal="right" vertical="center" wrapText="1"/>
    </xf>
    <xf numFmtId="0" fontId="3" fillId="0" borderId="10" xfId="3" applyFont="1" applyBorder="1"/>
    <xf numFmtId="0" fontId="2" fillId="0" borderId="6" xfId="3" applyFont="1" applyBorder="1"/>
    <xf numFmtId="0" fontId="2" fillId="0" borderId="6" xfId="3" applyFont="1" applyBorder="1" applyAlignment="1">
      <alignment vertical="center"/>
    </xf>
    <xf numFmtId="2" fontId="2" fillId="0" borderId="6" xfId="6" applyNumberFormat="1" applyFont="1" applyBorder="1" applyAlignment="1">
      <alignment horizontal="center" vertical="center"/>
    </xf>
    <xf numFmtId="0" fontId="2" fillId="3" borderId="11" xfId="2" applyFont="1" applyFill="1" applyBorder="1" applyAlignment="1">
      <alignment horizontal="center" vertical="center"/>
    </xf>
    <xf numFmtId="0" fontId="2" fillId="0" borderId="168" xfId="3" applyFont="1" applyBorder="1"/>
    <xf numFmtId="0" fontId="2" fillId="0" borderId="18" xfId="3" applyFont="1" applyBorder="1"/>
    <xf numFmtId="0" fontId="2" fillId="0" borderId="19" xfId="3" applyFont="1" applyBorder="1" applyAlignment="1">
      <alignment vertical="center"/>
    </xf>
    <xf numFmtId="2" fontId="2" fillId="0" borderId="20" xfId="6" applyNumberFormat="1" applyFont="1" applyBorder="1" applyAlignment="1">
      <alignment horizontal="center" vertical="center"/>
    </xf>
    <xf numFmtId="2" fontId="2" fillId="3" borderId="23" xfId="2" applyNumberFormat="1" applyFont="1" applyFill="1" applyBorder="1" applyAlignment="1">
      <alignment horizontal="center" vertical="center"/>
    </xf>
    <xf numFmtId="0" fontId="3" fillId="0" borderId="24" xfId="3" applyFont="1" applyBorder="1"/>
    <xf numFmtId="0" fontId="2" fillId="0" borderId="25" xfId="3" applyFont="1" applyBorder="1"/>
    <xf numFmtId="0" fontId="2" fillId="0" borderId="26" xfId="3" applyFont="1" applyBorder="1" applyAlignment="1">
      <alignment vertical="center"/>
    </xf>
    <xf numFmtId="2" fontId="2" fillId="0" borderId="21" xfId="6" applyNumberFormat="1" applyFont="1" applyBorder="1" applyAlignment="1">
      <alignment horizontal="center" vertical="center"/>
    </xf>
    <xf numFmtId="2" fontId="2" fillId="3" borderId="28" xfId="2" applyNumberFormat="1" applyFont="1" applyFill="1" applyBorder="1" applyAlignment="1">
      <alignment horizontal="center" vertical="center"/>
    </xf>
    <xf numFmtId="0" fontId="2" fillId="0" borderId="45" xfId="3" applyFont="1" applyBorder="1"/>
    <xf numFmtId="0" fontId="2" fillId="0" borderId="33" xfId="3" applyFont="1" applyBorder="1"/>
    <xf numFmtId="0" fontId="2" fillId="0" borderId="34" xfId="3" applyFont="1" applyBorder="1" applyAlignment="1">
      <alignment vertical="center"/>
    </xf>
    <xf numFmtId="2" fontId="2" fillId="0" borderId="35" xfId="6" applyNumberFormat="1" applyFont="1" applyBorder="1" applyAlignment="1">
      <alignment horizontal="center" vertical="center"/>
    </xf>
    <xf numFmtId="2" fontId="2" fillId="3" borderId="31" xfId="2" applyNumberFormat="1" applyFont="1" applyFill="1" applyBorder="1" applyAlignment="1">
      <alignment horizontal="center" vertical="center"/>
    </xf>
    <xf numFmtId="0" fontId="2" fillId="0" borderId="48" xfId="3" applyFont="1" applyBorder="1"/>
    <xf numFmtId="0" fontId="2" fillId="0" borderId="37" xfId="3" applyFont="1" applyBorder="1"/>
    <xf numFmtId="0" fontId="2" fillId="0" borderId="38" xfId="3" applyFont="1" applyBorder="1" applyAlignment="1">
      <alignment vertical="center"/>
    </xf>
    <xf numFmtId="2" fontId="2" fillId="0" borderId="15" xfId="6" applyNumberFormat="1" applyFont="1" applyBorder="1" applyAlignment="1">
      <alignment horizontal="center" vertical="center"/>
    </xf>
    <xf numFmtId="2" fontId="2" fillId="3" borderId="40" xfId="2" applyNumberFormat="1" applyFont="1" applyFill="1" applyBorder="1" applyAlignment="1">
      <alignment horizontal="center" vertical="center"/>
    </xf>
    <xf numFmtId="0" fontId="3" fillId="0" borderId="45" xfId="3" applyFont="1" applyBorder="1"/>
    <xf numFmtId="0" fontId="2" fillId="0" borderId="169" xfId="3" applyFont="1" applyBorder="1"/>
    <xf numFmtId="0" fontId="2" fillId="0" borderId="43" xfId="3" applyFont="1" applyBorder="1"/>
    <xf numFmtId="0" fontId="2" fillId="0" borderId="44" xfId="3" applyFont="1" applyBorder="1" applyAlignment="1">
      <alignment vertical="center"/>
    </xf>
    <xf numFmtId="2" fontId="2" fillId="0" borderId="42" xfId="6" applyNumberFormat="1" applyFont="1" applyBorder="1" applyAlignment="1">
      <alignment horizontal="center" vertical="center"/>
    </xf>
    <xf numFmtId="2" fontId="2" fillId="3" borderId="16" xfId="2" applyNumberFormat="1" applyFont="1" applyFill="1" applyBorder="1" applyAlignment="1">
      <alignment horizontal="center" vertical="center"/>
    </xf>
    <xf numFmtId="0" fontId="3" fillId="0" borderId="4" xfId="3" applyFont="1" applyBorder="1"/>
    <xf numFmtId="0" fontId="2" fillId="0" borderId="5" xfId="3" applyFont="1" applyBorder="1"/>
    <xf numFmtId="0" fontId="2" fillId="0" borderId="47" xfId="3" applyFont="1" applyBorder="1" applyAlignment="1">
      <alignment vertical="center"/>
    </xf>
    <xf numFmtId="2" fontId="2" fillId="3" borderId="9" xfId="2" applyNumberFormat="1" applyFont="1" applyFill="1" applyBorder="1" applyAlignment="1">
      <alignment horizontal="center" vertical="center"/>
    </xf>
    <xf numFmtId="0" fontId="3" fillId="0" borderId="37" xfId="3" applyFont="1" applyBorder="1"/>
    <xf numFmtId="0" fontId="2" fillId="0" borderId="4" xfId="3" applyFont="1" applyBorder="1"/>
    <xf numFmtId="0" fontId="3" fillId="0" borderId="5" xfId="3" applyFont="1" applyBorder="1"/>
    <xf numFmtId="2" fontId="2" fillId="3" borderId="11" xfId="2" applyNumberFormat="1" applyFont="1" applyFill="1" applyBorder="1" applyAlignment="1">
      <alignment horizontal="center" vertical="center"/>
    </xf>
    <xf numFmtId="2" fontId="2" fillId="3" borderId="49" xfId="2" applyNumberFormat="1" applyFont="1" applyFill="1" applyBorder="1" applyAlignment="1">
      <alignment horizontal="center" vertical="center"/>
    </xf>
    <xf numFmtId="0" fontId="2" fillId="0" borderId="12" xfId="3" applyFont="1" applyBorder="1"/>
    <xf numFmtId="0" fontId="2" fillId="0" borderId="0" xfId="3" applyFont="1"/>
    <xf numFmtId="0" fontId="2" fillId="0" borderId="50" xfId="3" applyFont="1" applyBorder="1" applyAlignment="1">
      <alignment vertical="center"/>
    </xf>
    <xf numFmtId="0" fontId="6" fillId="0" borderId="42" xfId="2" applyFont="1" applyBorder="1" applyAlignment="1">
      <alignment vertical="center" wrapText="1"/>
    </xf>
    <xf numFmtId="0" fontId="3" fillId="2" borderId="3" xfId="2" applyFont="1" applyFill="1" applyBorder="1" applyAlignment="1">
      <alignment horizontal="center" vertical="center" wrapText="1"/>
    </xf>
    <xf numFmtId="0" fontId="3" fillId="2" borderId="49" xfId="2" applyFont="1" applyFill="1" applyBorder="1" applyAlignment="1">
      <alignment horizontal="center" vertical="center" wrapText="1"/>
    </xf>
    <xf numFmtId="0" fontId="3" fillId="2" borderId="13" xfId="2" applyFont="1" applyFill="1" applyBorder="1" applyAlignment="1">
      <alignment horizontal="right" vertical="center" wrapText="1"/>
    </xf>
    <xf numFmtId="0" fontId="2" fillId="0" borderId="11" xfId="2" applyFont="1" applyBorder="1" applyAlignment="1">
      <alignment vertical="center"/>
    </xf>
    <xf numFmtId="0" fontId="2" fillId="0" borderId="23" xfId="2" applyFont="1" applyBorder="1" applyAlignment="1">
      <alignment vertical="center" wrapText="1"/>
    </xf>
    <xf numFmtId="0" fontId="2" fillId="0" borderId="28" xfId="2" applyFont="1" applyBorder="1" applyAlignment="1">
      <alignment vertical="center" wrapText="1"/>
    </xf>
    <xf numFmtId="0" fontId="2" fillId="0" borderId="49" xfId="2" applyFont="1" applyBorder="1" applyAlignment="1">
      <alignment vertical="center" wrapText="1"/>
    </xf>
    <xf numFmtId="0" fontId="2" fillId="0" borderId="16" xfId="2" applyFont="1" applyBorder="1" applyAlignment="1">
      <alignment vertical="center" wrapText="1"/>
    </xf>
    <xf numFmtId="0" fontId="6" fillId="0" borderId="40" xfId="2" applyFont="1" applyBorder="1" applyAlignment="1">
      <alignment vertical="center"/>
    </xf>
    <xf numFmtId="0" fontId="6" fillId="0" borderId="40" xfId="2" applyFont="1" applyBorder="1" applyAlignment="1">
      <alignment vertical="center" wrapText="1"/>
    </xf>
    <xf numFmtId="0" fontId="2" fillId="0" borderId="40" xfId="2" applyFont="1" applyBorder="1" applyAlignment="1">
      <alignment vertical="center" wrapText="1"/>
    </xf>
    <xf numFmtId="0" fontId="2" fillId="0" borderId="49" xfId="2" applyFont="1" applyBorder="1" applyAlignment="1">
      <alignment horizontal="left" vertical="center" wrapText="1"/>
    </xf>
    <xf numFmtId="0" fontId="2" fillId="0" borderId="11" xfId="2" applyFont="1" applyBorder="1" applyAlignment="1">
      <alignment vertical="center" wrapText="1"/>
    </xf>
    <xf numFmtId="0" fontId="2" fillId="0" borderId="31" xfId="2" applyFont="1" applyBorder="1" applyAlignment="1">
      <alignment vertical="center" wrapText="1"/>
    </xf>
    <xf numFmtId="0" fontId="19" fillId="12" borderId="82" xfId="13" applyFont="1" applyFill="1" applyBorder="1" applyAlignment="1">
      <alignment horizontal="center" vertical="center"/>
    </xf>
    <xf numFmtId="0" fontId="19" fillId="7" borderId="82" xfId="13" applyFont="1" applyFill="1" applyBorder="1" applyAlignment="1">
      <alignment horizontal="center" vertical="center"/>
    </xf>
    <xf numFmtId="0" fontId="19" fillId="2" borderId="82" xfId="0" applyFont="1" applyFill="1" applyBorder="1" applyAlignment="1">
      <alignment horizontal="center" vertical="center" wrapText="1"/>
    </xf>
    <xf numFmtId="0" fontId="48" fillId="0" borderId="0" xfId="13" applyFont="1" applyBorder="1" applyAlignment="1">
      <alignment vertical="center"/>
    </xf>
    <xf numFmtId="0" fontId="19" fillId="6" borderId="82" xfId="0" applyFont="1" applyFill="1" applyBorder="1" applyAlignment="1">
      <alignment horizontal="center" vertical="center" wrapText="1"/>
    </xf>
    <xf numFmtId="0" fontId="19" fillId="6" borderId="171" xfId="0" applyFont="1" applyFill="1" applyBorder="1" applyAlignment="1">
      <alignment horizontal="center" vertical="center" wrapText="1"/>
    </xf>
    <xf numFmtId="49" fontId="1" fillId="0" borderId="174" xfId="13" applyNumberFormat="1" applyFont="1" applyBorder="1" applyAlignment="1">
      <alignment horizontal="left" vertical="center" wrapText="1"/>
    </xf>
    <xf numFmtId="0" fontId="1" fillId="0" borderId="174" xfId="13" applyFont="1" applyFill="1" applyBorder="1" applyAlignment="1">
      <alignment horizontal="left" vertical="center" wrapText="1"/>
    </xf>
    <xf numFmtId="0" fontId="27" fillId="0" borderId="175" xfId="12" applyFill="1" applyBorder="1" applyAlignment="1">
      <alignment horizontal="left" vertical="center" wrapText="1"/>
    </xf>
    <xf numFmtId="0" fontId="48" fillId="0" borderId="0" xfId="13" applyFont="1" applyBorder="1" applyAlignment="1">
      <alignment horizontal="left" vertical="center"/>
    </xf>
    <xf numFmtId="0" fontId="0" fillId="0" borderId="162" xfId="0" applyBorder="1" applyAlignment="1">
      <alignment wrapText="1"/>
    </xf>
    <xf numFmtId="0" fontId="19" fillId="0" borderId="167" xfId="13" applyFont="1" applyBorder="1" applyAlignment="1">
      <alignment horizontal="center" vertical="center" wrapText="1"/>
    </xf>
    <xf numFmtId="0" fontId="0" fillId="0" borderId="176" xfId="0" applyBorder="1" applyAlignment="1">
      <alignment wrapText="1"/>
    </xf>
    <xf numFmtId="0" fontId="0" fillId="0" borderId="0" xfId="0" applyAlignment="1">
      <alignment vertical="center"/>
    </xf>
    <xf numFmtId="0" fontId="24" fillId="0" borderId="0" xfId="0" applyFont="1" applyAlignment="1">
      <alignment vertical="center"/>
    </xf>
    <xf numFmtId="0" fontId="0" fillId="0" borderId="0" xfId="0" applyAlignment="1">
      <alignment horizontal="left" vertical="center" indent="5"/>
    </xf>
    <xf numFmtId="0" fontId="51" fillId="0" borderId="0" xfId="0" applyFont="1" applyAlignment="1">
      <alignment horizontal="left" vertical="center" indent="5"/>
    </xf>
    <xf numFmtId="0" fontId="52" fillId="0" borderId="0" xfId="0" applyFont="1" applyAlignment="1">
      <alignment vertical="center"/>
    </xf>
    <xf numFmtId="0" fontId="37" fillId="0" borderId="188" xfId="0" applyFont="1" applyBorder="1" applyAlignment="1">
      <alignment horizontal="left" vertical="center" wrapText="1"/>
    </xf>
    <xf numFmtId="0" fontId="37" fillId="0" borderId="189" xfId="0" applyFont="1" applyBorder="1" applyAlignment="1">
      <alignment horizontal="left" vertical="center" wrapText="1"/>
    </xf>
    <xf numFmtId="0" fontId="37" fillId="0" borderId="190" xfId="0" applyFont="1" applyBorder="1" applyAlignment="1">
      <alignment horizontal="left" vertical="center" wrapText="1"/>
    </xf>
    <xf numFmtId="0" fontId="37" fillId="0" borderId="191" xfId="0" applyFont="1" applyBorder="1" applyAlignment="1">
      <alignment horizontal="left" vertical="center" wrapText="1"/>
    </xf>
    <xf numFmtId="0" fontId="37" fillId="0" borderId="192" xfId="0" applyFont="1" applyBorder="1" applyAlignment="1">
      <alignment horizontal="left" vertical="center" wrapText="1"/>
    </xf>
    <xf numFmtId="0" fontId="37" fillId="0" borderId="193" xfId="0" applyFont="1" applyBorder="1" applyAlignment="1">
      <alignment horizontal="left" vertical="center" wrapText="1"/>
    </xf>
    <xf numFmtId="0" fontId="53" fillId="0" borderId="190" xfId="0" applyFont="1" applyBorder="1" applyAlignment="1">
      <alignment horizontal="center" vertical="center" wrapText="1"/>
    </xf>
    <xf numFmtId="0" fontId="53" fillId="0" borderId="191" xfId="0" applyFont="1" applyBorder="1" applyAlignment="1">
      <alignment horizontal="center" vertical="center" wrapText="1"/>
    </xf>
    <xf numFmtId="0" fontId="0" fillId="2" borderId="130" xfId="0" applyFill="1" applyBorder="1" applyProtection="1"/>
    <xf numFmtId="0" fontId="0" fillId="2" borderId="109" xfId="0" applyFill="1" applyBorder="1" applyProtection="1"/>
    <xf numFmtId="0" fontId="0" fillId="2" borderId="109" xfId="0" applyFill="1" applyBorder="1" applyAlignment="1" applyProtection="1">
      <alignment vertical="center"/>
    </xf>
    <xf numFmtId="167" fontId="0" fillId="2" borderId="109" xfId="0" applyNumberFormat="1" applyFill="1" applyBorder="1" applyProtection="1"/>
    <xf numFmtId="0" fontId="0" fillId="2" borderId="133" xfId="0" applyFill="1" applyBorder="1" applyProtection="1"/>
    <xf numFmtId="0" fontId="38" fillId="2" borderId="128" xfId="0" applyFont="1" applyFill="1" applyBorder="1" applyProtection="1">
      <protection hidden="1"/>
    </xf>
    <xf numFmtId="0" fontId="38" fillId="2" borderId="129" xfId="0" applyFont="1" applyFill="1" applyBorder="1" applyProtection="1">
      <protection hidden="1"/>
    </xf>
    <xf numFmtId="0" fontId="38" fillId="2" borderId="108" xfId="0" applyFont="1" applyFill="1" applyBorder="1" applyProtection="1">
      <protection hidden="1"/>
    </xf>
    <xf numFmtId="0" fontId="38" fillId="2" borderId="0" xfId="0" applyFont="1" applyFill="1" applyBorder="1" applyProtection="1">
      <protection hidden="1"/>
    </xf>
    <xf numFmtId="0" fontId="28" fillId="2" borderId="108" xfId="0" applyFont="1" applyFill="1" applyBorder="1" applyAlignment="1" applyProtection="1">
      <alignment horizontal="right" vertical="center"/>
      <protection hidden="1"/>
    </xf>
    <xf numFmtId="0" fontId="28" fillId="2" borderId="0" xfId="0" applyFont="1" applyFill="1" applyBorder="1" applyAlignment="1" applyProtection="1">
      <alignment horizontal="right" vertical="center"/>
      <protection hidden="1"/>
    </xf>
    <xf numFmtId="0" fontId="38" fillId="6" borderId="108" xfId="0" applyFont="1" applyFill="1" applyBorder="1" applyAlignment="1" applyProtection="1">
      <alignment vertical="center"/>
      <protection hidden="1"/>
    </xf>
    <xf numFmtId="0" fontId="37" fillId="6" borderId="0" xfId="0" applyFont="1" applyFill="1" applyBorder="1" applyAlignment="1" applyProtection="1">
      <alignment vertical="center"/>
      <protection hidden="1"/>
    </xf>
    <xf numFmtId="0" fontId="37" fillId="2" borderId="0" xfId="0" applyFont="1" applyFill="1" applyBorder="1" applyProtection="1">
      <protection hidden="1"/>
    </xf>
    <xf numFmtId="0" fontId="29" fillId="2" borderId="0" xfId="0" applyFont="1" applyFill="1" applyBorder="1" applyAlignment="1" applyProtection="1">
      <alignment horizontal="right" vertical="center"/>
      <protection hidden="1"/>
    </xf>
    <xf numFmtId="0" fontId="36" fillId="2" borderId="0" xfId="0" applyFont="1" applyFill="1" applyBorder="1" applyAlignment="1" applyProtection="1">
      <alignment vertical="center"/>
      <protection hidden="1"/>
    </xf>
    <xf numFmtId="0" fontId="29" fillId="2" borderId="0" xfId="0" applyFont="1" applyFill="1" applyBorder="1" applyAlignment="1" applyProtection="1">
      <alignment vertical="center"/>
      <protection hidden="1"/>
    </xf>
    <xf numFmtId="14" fontId="29" fillId="2" borderId="0" xfId="0" applyNumberFormat="1" applyFont="1" applyFill="1" applyBorder="1" applyAlignment="1" applyProtection="1">
      <alignment horizontal="left" vertical="center"/>
      <protection hidden="1"/>
    </xf>
    <xf numFmtId="0" fontId="37" fillId="2" borderId="0" xfId="0" applyFont="1" applyFill="1" applyBorder="1" applyAlignment="1" applyProtection="1">
      <alignment vertical="center"/>
      <protection hidden="1"/>
    </xf>
    <xf numFmtId="0" fontId="35" fillId="2" borderId="0" xfId="0" applyFont="1" applyFill="1" applyBorder="1" applyAlignment="1" applyProtection="1">
      <alignment horizontal="left" vertical="center"/>
      <protection hidden="1"/>
    </xf>
    <xf numFmtId="0" fontId="34" fillId="2" borderId="0" xfId="0" applyFont="1" applyFill="1" applyBorder="1" applyAlignment="1" applyProtection="1">
      <alignment vertical="center"/>
      <protection hidden="1"/>
    </xf>
    <xf numFmtId="0" fontId="34" fillId="2" borderId="0" xfId="0" applyFont="1" applyFill="1" applyBorder="1" applyAlignment="1" applyProtection="1">
      <alignment horizontal="left" vertical="center"/>
      <protection hidden="1"/>
    </xf>
    <xf numFmtId="0" fontId="36" fillId="2" borderId="0" xfId="0" applyFont="1" applyFill="1" applyBorder="1" applyAlignment="1" applyProtection="1">
      <alignment horizontal="left" vertical="center"/>
      <protection hidden="1"/>
    </xf>
    <xf numFmtId="0" fontId="37" fillId="2" borderId="84" xfId="0" applyFont="1" applyFill="1" applyBorder="1" applyAlignment="1" applyProtection="1">
      <alignment vertical="center"/>
      <protection hidden="1"/>
    </xf>
    <xf numFmtId="49" fontId="37" fillId="2" borderId="0" xfId="0" applyNumberFormat="1" applyFont="1" applyFill="1" applyBorder="1" applyAlignment="1" applyProtection="1">
      <alignment horizontal="center" vertical="center"/>
      <protection hidden="1"/>
    </xf>
    <xf numFmtId="0" fontId="39" fillId="2" borderId="0" xfId="0" applyFont="1" applyFill="1" applyBorder="1" applyAlignment="1" applyProtection="1">
      <alignment vertical="center"/>
      <protection hidden="1"/>
    </xf>
    <xf numFmtId="0" fontId="41" fillId="2" borderId="0" xfId="0" applyFont="1" applyFill="1" applyBorder="1" applyAlignment="1" applyProtection="1">
      <alignment wrapText="1"/>
      <protection hidden="1"/>
    </xf>
    <xf numFmtId="0" fontId="42" fillId="2" borderId="181" xfId="0" applyFont="1" applyFill="1" applyBorder="1" applyAlignment="1" applyProtection="1">
      <alignment horizontal="center" vertical="center" wrapText="1"/>
      <protection hidden="1"/>
    </xf>
    <xf numFmtId="0" fontId="42" fillId="2" borderId="124" xfId="0" applyFont="1" applyFill="1" applyBorder="1" applyAlignment="1" applyProtection="1">
      <alignment horizontal="center" vertical="center" wrapText="1"/>
      <protection hidden="1"/>
    </xf>
    <xf numFmtId="0" fontId="42" fillId="2" borderId="125" xfId="0" applyFont="1" applyFill="1" applyBorder="1" applyAlignment="1" applyProtection="1">
      <alignment horizontal="center" vertical="center" wrapText="1"/>
      <protection hidden="1"/>
    </xf>
    <xf numFmtId="0" fontId="42" fillId="2" borderId="182" xfId="0" applyFont="1" applyFill="1" applyBorder="1" applyAlignment="1" applyProtection="1">
      <alignment horizontal="center" vertical="center" wrapText="1"/>
      <protection hidden="1"/>
    </xf>
    <xf numFmtId="0" fontId="42" fillId="2" borderId="183" xfId="0" applyFont="1" applyFill="1" applyBorder="1" applyAlignment="1" applyProtection="1">
      <alignment horizontal="center" vertical="center" wrapText="1"/>
      <protection hidden="1"/>
    </xf>
    <xf numFmtId="0" fontId="42" fillId="2" borderId="184" xfId="0" applyFont="1" applyFill="1" applyBorder="1" applyAlignment="1" applyProtection="1">
      <alignment horizontal="center" vertical="center" wrapText="1"/>
      <protection hidden="1"/>
    </xf>
    <xf numFmtId="0" fontId="42" fillId="2" borderId="185" xfId="0" applyFont="1" applyFill="1" applyBorder="1" applyAlignment="1" applyProtection="1">
      <alignment horizontal="center" vertical="center" wrapText="1"/>
      <protection hidden="1"/>
    </xf>
    <xf numFmtId="0" fontId="43" fillId="2" borderId="116" xfId="0" applyFont="1" applyFill="1" applyBorder="1" applyAlignment="1" applyProtection="1">
      <alignment vertical="center" wrapText="1"/>
      <protection hidden="1"/>
    </xf>
    <xf numFmtId="4" fontId="43" fillId="2" borderId="121" xfId="0" applyNumberFormat="1" applyFont="1" applyFill="1" applyBorder="1" applyAlignment="1" applyProtection="1">
      <alignment horizontal="center" vertical="center" wrapText="1"/>
      <protection hidden="1"/>
    </xf>
    <xf numFmtId="4" fontId="43" fillId="2" borderId="118" xfId="1" applyNumberFormat="1" applyFont="1" applyFill="1" applyBorder="1" applyAlignment="1" applyProtection="1">
      <alignment horizontal="center" vertical="center" wrapText="1"/>
      <protection hidden="1"/>
    </xf>
    <xf numFmtId="167" fontId="31" fillId="2" borderId="122" xfId="1" applyNumberFormat="1" applyFont="1" applyFill="1" applyBorder="1" applyAlignment="1" applyProtection="1">
      <alignment horizontal="center" vertical="center" wrapText="1"/>
      <protection hidden="1"/>
    </xf>
    <xf numFmtId="167" fontId="31" fillId="2" borderId="135" xfId="1" applyNumberFormat="1" applyFont="1" applyFill="1" applyBorder="1" applyAlignment="1" applyProtection="1">
      <alignment horizontal="center" vertical="center" wrapText="1"/>
      <protection hidden="1"/>
    </xf>
    <xf numFmtId="167" fontId="43" fillId="2" borderId="123" xfId="0" applyNumberFormat="1" applyFont="1" applyFill="1" applyBorder="1" applyAlignment="1" applyProtection="1">
      <alignment horizontal="center" vertical="center" wrapText="1"/>
      <protection hidden="1"/>
    </xf>
    <xf numFmtId="167" fontId="43" fillId="2" borderId="122" xfId="1" applyNumberFormat="1" applyFont="1" applyFill="1" applyBorder="1" applyAlignment="1" applyProtection="1">
      <alignment horizontal="center" vertical="center" wrapText="1"/>
      <protection hidden="1"/>
    </xf>
    <xf numFmtId="167" fontId="31" fillId="2" borderId="142" xfId="1" applyNumberFormat="1" applyFont="1" applyFill="1" applyBorder="1" applyAlignment="1" applyProtection="1">
      <alignment horizontal="center" vertical="center" wrapText="1"/>
      <protection hidden="1"/>
    </xf>
    <xf numFmtId="167" fontId="43" fillId="2" borderId="113" xfId="0" applyNumberFormat="1" applyFont="1" applyFill="1" applyBorder="1" applyAlignment="1" applyProtection="1">
      <alignment horizontal="center" vertical="center" wrapText="1"/>
      <protection hidden="1"/>
    </xf>
    <xf numFmtId="167" fontId="31" fillId="2" borderId="143" xfId="1" applyNumberFormat="1" applyFont="1" applyFill="1" applyBorder="1" applyAlignment="1" applyProtection="1">
      <alignment horizontal="center" vertical="center" wrapText="1"/>
      <protection hidden="1"/>
    </xf>
    <xf numFmtId="167" fontId="43" fillId="2" borderId="134" xfId="0" applyNumberFormat="1" applyFont="1" applyFill="1" applyBorder="1" applyAlignment="1" applyProtection="1">
      <alignment horizontal="center" vertical="center" wrapText="1"/>
      <protection hidden="1"/>
    </xf>
    <xf numFmtId="167" fontId="43" fillId="2" borderId="115" xfId="0" applyNumberFormat="1" applyFont="1" applyFill="1" applyBorder="1" applyAlignment="1" applyProtection="1">
      <alignment horizontal="center" vertical="center" wrapText="1"/>
      <protection hidden="1"/>
    </xf>
    <xf numFmtId="0" fontId="42" fillId="2" borderId="75" xfId="0" applyFont="1" applyFill="1" applyBorder="1" applyAlignment="1" applyProtection="1">
      <alignment vertical="center" wrapText="1"/>
      <protection hidden="1"/>
    </xf>
    <xf numFmtId="0" fontId="45" fillId="2" borderId="137" xfId="0" applyFont="1" applyFill="1" applyBorder="1" applyAlignment="1" applyProtection="1">
      <alignment horizontal="right" vertical="center"/>
      <protection hidden="1"/>
    </xf>
    <xf numFmtId="0" fontId="45" fillId="2" borderId="157" xfId="0" applyFont="1" applyFill="1" applyBorder="1" applyAlignment="1" applyProtection="1">
      <alignment horizontal="right" vertical="center"/>
      <protection hidden="1"/>
    </xf>
    <xf numFmtId="167" fontId="45" fillId="2" borderId="146" xfId="0" applyNumberFormat="1" applyFont="1" applyFill="1" applyBorder="1" applyAlignment="1" applyProtection="1">
      <alignment horizontal="center" vertical="center"/>
      <protection hidden="1"/>
    </xf>
    <xf numFmtId="167" fontId="45" fillId="2" borderId="137" xfId="0" applyNumberFormat="1" applyFont="1" applyFill="1" applyBorder="1" applyAlignment="1" applyProtection="1">
      <alignment horizontal="center" vertical="center"/>
      <protection hidden="1"/>
    </xf>
    <xf numFmtId="167" fontId="45" fillId="2" borderId="138" xfId="0" applyNumberFormat="1" applyFont="1" applyFill="1" applyBorder="1" applyAlignment="1" applyProtection="1">
      <alignment horizontal="center" vertical="center"/>
      <protection hidden="1"/>
    </xf>
    <xf numFmtId="167" fontId="45" fillId="2" borderId="139" xfId="0" applyNumberFormat="1" applyFont="1" applyFill="1" applyBorder="1" applyAlignment="1" applyProtection="1">
      <alignment horizontal="center" vertical="center"/>
      <protection hidden="1"/>
    </xf>
    <xf numFmtId="0" fontId="42" fillId="2" borderId="0" xfId="0" applyFont="1" applyFill="1" applyBorder="1" applyAlignment="1" applyProtection="1">
      <alignment vertical="center" wrapText="1"/>
      <protection hidden="1"/>
    </xf>
    <xf numFmtId="169" fontId="42" fillId="2" borderId="0" xfId="0" applyNumberFormat="1" applyFont="1" applyFill="1" applyBorder="1" applyAlignment="1" applyProtection="1">
      <alignment horizontal="center" vertical="center" wrapText="1"/>
      <protection hidden="1"/>
    </xf>
    <xf numFmtId="0" fontId="44" fillId="2" borderId="0" xfId="0" applyFont="1" applyFill="1" applyBorder="1" applyAlignment="1" applyProtection="1">
      <alignment horizontal="center" vertical="center"/>
      <protection hidden="1"/>
    </xf>
    <xf numFmtId="0" fontId="29" fillId="2" borderId="140" xfId="0" applyFont="1" applyFill="1" applyBorder="1" applyAlignment="1" applyProtection="1">
      <alignment horizontal="center" vertical="center"/>
      <protection hidden="1"/>
    </xf>
    <xf numFmtId="167" fontId="44" fillId="2" borderId="140" xfId="0" applyNumberFormat="1" applyFont="1" applyFill="1" applyBorder="1" applyProtection="1">
      <protection hidden="1"/>
    </xf>
    <xf numFmtId="167" fontId="44" fillId="2" borderId="140" xfId="0" applyNumberFormat="1" applyFont="1" applyFill="1" applyBorder="1" applyAlignment="1" applyProtection="1">
      <alignment horizontal="center"/>
      <protection hidden="1"/>
    </xf>
    <xf numFmtId="0" fontId="37" fillId="2" borderId="140" xfId="0" applyFont="1" applyFill="1" applyBorder="1" applyAlignment="1" applyProtection="1">
      <alignment horizontal="center"/>
      <protection hidden="1"/>
    </xf>
    <xf numFmtId="0" fontId="42" fillId="2" borderId="66" xfId="0" applyFont="1" applyFill="1" applyBorder="1" applyAlignment="1" applyProtection="1">
      <alignment vertical="center" wrapText="1"/>
      <protection hidden="1"/>
    </xf>
    <xf numFmtId="169" fontId="42" fillId="2" borderId="66" xfId="0" applyNumberFormat="1" applyFont="1" applyFill="1" applyBorder="1" applyAlignment="1" applyProtection="1">
      <alignment horizontal="center" vertical="center" wrapText="1"/>
      <protection hidden="1"/>
    </xf>
    <xf numFmtId="0" fontId="44" fillId="2" borderId="66" xfId="0" applyFont="1" applyFill="1" applyBorder="1" applyAlignment="1" applyProtection="1">
      <alignment horizontal="center" vertical="center"/>
      <protection hidden="1"/>
    </xf>
    <xf numFmtId="0" fontId="42" fillId="2" borderId="144" xfId="0" applyFont="1" applyFill="1" applyBorder="1" applyAlignment="1" applyProtection="1">
      <alignment horizontal="center" vertical="center" wrapText="1"/>
      <protection hidden="1"/>
    </xf>
    <xf numFmtId="0" fontId="42" fillId="2" borderId="145" xfId="0" applyFont="1" applyFill="1" applyBorder="1" applyAlignment="1" applyProtection="1">
      <alignment horizontal="center" vertical="center" wrapText="1"/>
      <protection hidden="1"/>
    </xf>
    <xf numFmtId="0" fontId="42" fillId="2" borderId="147" xfId="0" applyFont="1" applyFill="1" applyBorder="1" applyAlignment="1" applyProtection="1">
      <alignment horizontal="center" vertical="center" wrapText="1"/>
      <protection hidden="1"/>
    </xf>
    <xf numFmtId="0" fontId="42" fillId="2" borderId="136" xfId="0" applyFont="1" applyFill="1" applyBorder="1" applyAlignment="1" applyProtection="1">
      <alignment horizontal="center" vertical="center" wrapText="1"/>
      <protection hidden="1"/>
    </xf>
    <xf numFmtId="0" fontId="42" fillId="2" borderId="139" xfId="0" applyFont="1" applyFill="1" applyBorder="1" applyAlignment="1" applyProtection="1">
      <alignment horizontal="center" vertical="center" wrapText="1"/>
      <protection hidden="1"/>
    </xf>
    <xf numFmtId="4" fontId="31" fillId="2" borderId="122" xfId="1" applyNumberFormat="1" applyFont="1" applyFill="1" applyBorder="1" applyAlignment="1" applyProtection="1">
      <alignment horizontal="center" vertical="center" wrapText="1"/>
      <protection hidden="1"/>
    </xf>
    <xf numFmtId="7" fontId="43" fillId="2" borderId="141" xfId="1" applyNumberFormat="1" applyFont="1" applyFill="1" applyBorder="1" applyAlignment="1" applyProtection="1">
      <alignment horizontal="center" vertical="center" wrapText="1"/>
      <protection hidden="1"/>
    </xf>
    <xf numFmtId="167" fontId="31" fillId="2" borderId="148" xfId="1" applyNumberFormat="1" applyFont="1" applyFill="1" applyBorder="1" applyAlignment="1" applyProtection="1">
      <alignment horizontal="center" vertical="center" wrapText="1"/>
      <protection hidden="1"/>
    </xf>
    <xf numFmtId="4" fontId="43" fillId="2" borderId="149" xfId="0" applyNumberFormat="1" applyFont="1" applyFill="1" applyBorder="1" applyAlignment="1" applyProtection="1">
      <alignment horizontal="center" vertical="center" wrapText="1"/>
      <protection hidden="1"/>
    </xf>
    <xf numFmtId="7" fontId="43" fillId="2" borderId="112" xfId="1" applyNumberFormat="1" applyFont="1" applyFill="1" applyBorder="1" applyAlignment="1" applyProtection="1">
      <alignment horizontal="center" vertical="center" wrapText="1"/>
      <protection hidden="1"/>
    </xf>
    <xf numFmtId="7" fontId="43" fillId="2" borderId="114" xfId="1" applyNumberFormat="1" applyFont="1" applyFill="1" applyBorder="1" applyAlignment="1" applyProtection="1">
      <alignment horizontal="center" vertical="center" wrapText="1"/>
      <protection hidden="1"/>
    </xf>
    <xf numFmtId="0" fontId="44" fillId="2" borderId="137" xfId="0" applyFont="1" applyFill="1" applyBorder="1" applyAlignment="1" applyProtection="1">
      <alignment horizontal="right" vertical="center"/>
      <protection hidden="1"/>
    </xf>
    <xf numFmtId="0" fontId="44" fillId="2" borderId="138" xfId="0" applyFont="1" applyFill="1" applyBorder="1" applyAlignment="1" applyProtection="1">
      <alignment horizontal="right" vertical="center"/>
      <protection hidden="1"/>
    </xf>
    <xf numFmtId="167" fontId="44" fillId="2" borderId="139" xfId="0" applyNumberFormat="1" applyFont="1" applyFill="1" applyBorder="1" applyAlignment="1" applyProtection="1">
      <alignment horizontal="center" vertical="center"/>
      <protection hidden="1"/>
    </xf>
    <xf numFmtId="167" fontId="44" fillId="2" borderId="137" xfId="0" applyNumberFormat="1" applyFont="1" applyFill="1" applyBorder="1" applyAlignment="1" applyProtection="1">
      <alignment horizontal="center" vertical="center"/>
      <protection hidden="1"/>
    </xf>
    <xf numFmtId="167" fontId="44" fillId="2" borderId="138" xfId="0" applyNumberFormat="1" applyFont="1" applyFill="1" applyBorder="1" applyAlignment="1" applyProtection="1">
      <alignment horizontal="center" vertical="center"/>
      <protection hidden="1"/>
    </xf>
    <xf numFmtId="0" fontId="29" fillId="6" borderId="0" xfId="0" applyFont="1" applyFill="1" applyBorder="1" applyAlignment="1" applyProtection="1">
      <alignment horizontal="right" vertical="center"/>
      <protection hidden="1"/>
    </xf>
    <xf numFmtId="167" fontId="44" fillId="2" borderId="0" xfId="0" applyNumberFormat="1" applyFont="1" applyFill="1" applyBorder="1" applyProtection="1">
      <protection hidden="1"/>
    </xf>
    <xf numFmtId="0" fontId="37" fillId="2" borderId="0" xfId="0" applyFont="1" applyFill="1" applyBorder="1" applyAlignment="1" applyProtection="1">
      <alignment horizontal="center" vertical="center"/>
      <protection hidden="1"/>
    </xf>
    <xf numFmtId="0" fontId="45" fillId="6" borderId="0" xfId="0" applyFont="1" applyFill="1" applyBorder="1" applyAlignment="1" applyProtection="1">
      <alignment vertical="center"/>
      <protection hidden="1"/>
    </xf>
    <xf numFmtId="0" fontId="33" fillId="6" borderId="0" xfId="0" applyFont="1" applyFill="1" applyBorder="1" applyAlignment="1" applyProtection="1">
      <alignment vertical="center"/>
      <protection hidden="1"/>
    </xf>
    <xf numFmtId="0" fontId="33" fillId="6" borderId="0" xfId="0" applyFont="1" applyFill="1" applyBorder="1" applyAlignment="1" applyProtection="1">
      <alignment horizontal="right" vertical="center"/>
      <protection hidden="1"/>
    </xf>
    <xf numFmtId="167" fontId="33" fillId="6" borderId="82" xfId="0" applyNumberFormat="1" applyFont="1" applyFill="1" applyBorder="1" applyAlignment="1" applyProtection="1">
      <alignment vertical="center"/>
      <protection hidden="1"/>
    </xf>
    <xf numFmtId="0" fontId="30" fillId="6" borderId="108" xfId="0" applyFont="1" applyFill="1" applyBorder="1" applyAlignment="1" applyProtection="1">
      <alignment vertical="top" wrapText="1"/>
      <protection hidden="1"/>
    </xf>
    <xf numFmtId="9" fontId="31" fillId="2" borderId="0" xfId="11" applyFont="1" applyFill="1" applyBorder="1" applyAlignment="1" applyProtection="1">
      <alignment horizontal="right" vertical="center"/>
      <protection hidden="1"/>
    </xf>
    <xf numFmtId="0" fontId="35" fillId="2" borderId="0" xfId="0" applyFont="1" applyFill="1" applyBorder="1" applyAlignment="1" applyProtection="1">
      <alignment horizontal="left" vertical="top" wrapText="1"/>
      <protection hidden="1"/>
    </xf>
    <xf numFmtId="44" fontId="33" fillId="2" borderId="0" xfId="1" applyFont="1" applyFill="1" applyBorder="1" applyAlignment="1" applyProtection="1">
      <alignment horizontal="center" vertical="center"/>
      <protection hidden="1"/>
    </xf>
    <xf numFmtId="0" fontId="37" fillId="2" borderId="0" xfId="0" applyFont="1" applyFill="1" applyBorder="1" applyAlignment="1" applyProtection="1">
      <alignment horizontal="right"/>
      <protection hidden="1"/>
    </xf>
    <xf numFmtId="0" fontId="37" fillId="12" borderId="0" xfId="0" applyFont="1" applyFill="1" applyBorder="1" applyProtection="1">
      <protection hidden="1"/>
    </xf>
    <xf numFmtId="0" fontId="31" fillId="6" borderId="0" xfId="0" applyFont="1" applyFill="1" applyBorder="1" applyAlignment="1" applyProtection="1">
      <alignment horizontal="right" vertical="center"/>
      <protection hidden="1"/>
    </xf>
    <xf numFmtId="9" fontId="31" fillId="2" borderId="0" xfId="11" applyFont="1" applyFill="1" applyBorder="1" applyAlignment="1" applyProtection="1">
      <alignment horizontal="center" vertical="center"/>
      <protection hidden="1"/>
    </xf>
    <xf numFmtId="0" fontId="38" fillId="2" borderId="131" xfId="0" applyFont="1" applyFill="1" applyBorder="1" applyProtection="1">
      <protection hidden="1"/>
    </xf>
    <xf numFmtId="0" fontId="37" fillId="2" borderId="132" xfId="0" applyFont="1" applyFill="1" applyBorder="1" applyProtection="1">
      <protection hidden="1"/>
    </xf>
    <xf numFmtId="0" fontId="50" fillId="2" borderId="132" xfId="0" applyFont="1" applyFill="1" applyBorder="1" applyProtection="1">
      <protection hidden="1"/>
    </xf>
    <xf numFmtId="0" fontId="28" fillId="6" borderId="132" xfId="0" applyFont="1" applyFill="1" applyBorder="1" applyAlignment="1" applyProtection="1">
      <alignment horizontal="right" vertical="center"/>
      <protection hidden="1"/>
    </xf>
    <xf numFmtId="167" fontId="28" fillId="6" borderId="177" xfId="0" applyNumberFormat="1" applyFont="1" applyFill="1" applyBorder="1" applyAlignment="1" applyProtection="1">
      <alignment vertical="center"/>
      <protection hidden="1"/>
    </xf>
    <xf numFmtId="2" fontId="43" fillId="11" borderId="117" xfId="0" applyNumberFormat="1" applyFont="1" applyFill="1" applyBorder="1" applyAlignment="1" applyProtection="1">
      <alignment horizontal="center" vertical="center" wrapText="1"/>
      <protection locked="0" hidden="1"/>
    </xf>
    <xf numFmtId="2" fontId="43" fillId="11" borderId="119" xfId="0" applyNumberFormat="1" applyFont="1" applyFill="1" applyBorder="1" applyAlignment="1" applyProtection="1">
      <alignment horizontal="center" vertical="center" wrapText="1"/>
      <protection locked="0" hidden="1"/>
    </xf>
    <xf numFmtId="2" fontId="43" fillId="11" borderId="120" xfId="0" applyNumberFormat="1" applyFont="1" applyFill="1" applyBorder="1" applyAlignment="1" applyProtection="1">
      <alignment horizontal="center" vertical="center" wrapText="1"/>
      <protection locked="0" hidden="1"/>
    </xf>
    <xf numFmtId="0" fontId="37" fillId="12" borderId="0" xfId="0" applyFont="1" applyFill="1" applyBorder="1" applyProtection="1">
      <protection locked="0" hidden="1"/>
    </xf>
    <xf numFmtId="9" fontId="37" fillId="7" borderId="82" xfId="1" applyNumberFormat="1" applyFont="1" applyFill="1" applyBorder="1" applyAlignment="1" applyProtection="1">
      <alignment horizontal="right" vertical="center"/>
      <protection locked="0" hidden="1"/>
    </xf>
    <xf numFmtId="9" fontId="37" fillId="7" borderId="82" xfId="11" applyFont="1" applyFill="1" applyBorder="1" applyAlignment="1" applyProtection="1">
      <alignment horizontal="right" vertical="center"/>
      <protection locked="0" hidden="1"/>
    </xf>
    <xf numFmtId="4" fontId="43" fillId="2" borderId="113" xfId="0" applyNumberFormat="1" applyFont="1" applyFill="1" applyBorder="1" applyAlignment="1" applyProtection="1">
      <alignment horizontal="center" vertical="center" wrapText="1"/>
      <protection hidden="1"/>
    </xf>
    <xf numFmtId="14" fontId="31" fillId="11" borderId="82" xfId="0" applyNumberFormat="1" applyFont="1" applyFill="1" applyBorder="1" applyAlignment="1" applyProtection="1">
      <alignment horizontal="center" vertical="center"/>
      <protection locked="0" hidden="1"/>
    </xf>
    <xf numFmtId="0" fontId="31" fillId="7" borderId="82" xfId="0" applyFont="1" applyFill="1" applyBorder="1" applyAlignment="1" applyProtection="1">
      <alignment horizontal="center" vertical="center"/>
      <protection locked="0" hidden="1"/>
    </xf>
    <xf numFmtId="0" fontId="29" fillId="2" borderId="0" xfId="0" applyFont="1" applyFill="1" applyBorder="1" applyAlignment="1" applyProtection="1">
      <alignment horizontal="right" vertical="center"/>
      <protection hidden="1"/>
    </xf>
    <xf numFmtId="14" fontId="29" fillId="2" borderId="150" xfId="0" applyNumberFormat="1" applyFont="1" applyFill="1" applyBorder="1" applyAlignment="1" applyProtection="1">
      <alignment vertical="center"/>
      <protection hidden="1"/>
    </xf>
    <xf numFmtId="14" fontId="29" fillId="11" borderId="152" xfId="0" applyNumberFormat="1" applyFont="1" applyFill="1" applyBorder="1" applyAlignment="1" applyProtection="1">
      <alignment vertical="center"/>
      <protection locked="0" hidden="1"/>
    </xf>
    <xf numFmtId="44" fontId="37" fillId="12" borderId="0" xfId="0" applyNumberFormat="1" applyFont="1" applyFill="1" applyBorder="1" applyProtection="1">
      <protection locked="0" hidden="1"/>
    </xf>
    <xf numFmtId="0" fontId="28" fillId="2" borderId="128" xfId="0" applyFont="1" applyFill="1" applyBorder="1" applyAlignment="1" applyProtection="1">
      <alignment vertical="center"/>
      <protection hidden="1"/>
    </xf>
    <xf numFmtId="0" fontId="28" fillId="2" borderId="128" xfId="0" applyFont="1" applyFill="1" applyBorder="1" applyAlignment="1" applyProtection="1">
      <alignment horizontal="right" vertical="center"/>
      <protection hidden="1"/>
    </xf>
    <xf numFmtId="0" fontId="35" fillId="2" borderId="0" xfId="0" applyFont="1" applyFill="1" applyBorder="1" applyAlignment="1" applyProtection="1">
      <alignment vertical="center"/>
      <protection hidden="1"/>
    </xf>
    <xf numFmtId="14" fontId="35" fillId="2" borderId="0" xfId="0" applyNumberFormat="1" applyFont="1" applyFill="1" applyBorder="1" applyAlignment="1" applyProtection="1">
      <alignment horizontal="right" vertical="center"/>
      <protection hidden="1"/>
    </xf>
    <xf numFmtId="0" fontId="54" fillId="2" borderId="0" xfId="12" applyFont="1" applyFill="1" applyBorder="1" applyAlignment="1" applyProtection="1">
      <alignment horizontal="right" vertical="center"/>
      <protection hidden="1"/>
    </xf>
    <xf numFmtId="0" fontId="35" fillId="6" borderId="0" xfId="0" applyFont="1" applyFill="1" applyBorder="1" applyAlignment="1" applyProtection="1">
      <alignment vertical="top" wrapText="1"/>
      <protection hidden="1"/>
    </xf>
    <xf numFmtId="0" fontId="35" fillId="2" borderId="0" xfId="0" applyFont="1" applyFill="1" applyBorder="1" applyAlignment="1" applyProtection="1">
      <alignment vertical="top" wrapText="1"/>
      <protection hidden="1"/>
    </xf>
    <xf numFmtId="0" fontId="37" fillId="2" borderId="108" xfId="0" applyFont="1" applyFill="1" applyBorder="1" applyProtection="1">
      <protection hidden="1"/>
    </xf>
    <xf numFmtId="0" fontId="37" fillId="2" borderId="109" xfId="0" applyFont="1" applyFill="1" applyBorder="1" applyProtection="1"/>
    <xf numFmtId="0" fontId="37" fillId="0" borderId="0" xfId="0" applyFont="1"/>
    <xf numFmtId="9" fontId="37" fillId="0" borderId="0" xfId="11" applyFont="1"/>
    <xf numFmtId="9" fontId="37" fillId="0" borderId="0" xfId="11" applyFont="1" applyAlignment="1">
      <alignment horizontal="center"/>
    </xf>
    <xf numFmtId="9" fontId="37" fillId="0" borderId="0" xfId="11" applyFont="1" applyAlignment="1">
      <alignment horizontal="center" vertical="center"/>
    </xf>
    <xf numFmtId="167" fontId="33" fillId="6" borderId="0" xfId="0" applyNumberFormat="1" applyFont="1" applyFill="1" applyBorder="1" applyAlignment="1" applyProtection="1">
      <alignment horizontal="center" vertical="center"/>
      <protection hidden="1"/>
    </xf>
    <xf numFmtId="0" fontId="38" fillId="0" borderId="0" xfId="0" applyFont="1" applyAlignment="1">
      <alignment wrapText="1"/>
    </xf>
    <xf numFmtId="0" fontId="5" fillId="0" borderId="33" xfId="3" applyFont="1" applyBorder="1"/>
    <xf numFmtId="0" fontId="2" fillId="0" borderId="0" xfId="3" applyFont="1" applyBorder="1"/>
    <xf numFmtId="0" fontId="6" fillId="0" borderId="48" xfId="3" applyFont="1" applyBorder="1" applyAlignment="1">
      <alignment vertical="center"/>
    </xf>
    <xf numFmtId="0" fontId="6" fillId="0" borderId="0" xfId="3" applyFont="1" applyBorder="1"/>
    <xf numFmtId="0" fontId="37" fillId="2" borderId="0" xfId="0" quotePrefix="1" applyFont="1" applyFill="1" applyBorder="1" applyAlignment="1" applyProtection="1">
      <alignment vertical="center"/>
      <protection hidden="1"/>
    </xf>
    <xf numFmtId="0" fontId="35" fillId="6" borderId="75" xfId="0" applyFont="1" applyFill="1" applyBorder="1" applyAlignment="1" applyProtection="1">
      <alignment horizontal="left" vertical="top" wrapText="1"/>
      <protection hidden="1"/>
    </xf>
    <xf numFmtId="0" fontId="35" fillId="2" borderId="153" xfId="0" applyFont="1" applyFill="1" applyBorder="1" applyAlignment="1" applyProtection="1">
      <alignment horizontal="center" vertical="top" wrapText="1"/>
      <protection hidden="1"/>
    </xf>
    <xf numFmtId="0" fontId="35" fillId="2" borderId="150" xfId="0" applyFont="1" applyFill="1" applyBorder="1" applyAlignment="1" applyProtection="1">
      <alignment horizontal="center" vertical="top" wrapText="1"/>
      <protection hidden="1"/>
    </xf>
    <xf numFmtId="0" fontId="35" fillId="2" borderId="154" xfId="0" applyFont="1" applyFill="1" applyBorder="1" applyAlignment="1" applyProtection="1">
      <alignment horizontal="center" vertical="top" wrapText="1"/>
      <protection hidden="1"/>
    </xf>
    <xf numFmtId="0" fontId="35" fillId="2" borderId="84" xfId="0" applyFont="1" applyFill="1" applyBorder="1" applyAlignment="1" applyProtection="1">
      <alignment horizontal="center" vertical="top" wrapText="1"/>
      <protection hidden="1"/>
    </xf>
    <xf numFmtId="0" fontId="35" fillId="2" borderId="0" xfId="0" applyFont="1" applyFill="1" applyBorder="1" applyAlignment="1" applyProtection="1">
      <alignment horizontal="center" vertical="top" wrapText="1"/>
      <protection hidden="1"/>
    </xf>
    <xf numFmtId="0" fontId="35" fillId="2" borderId="50" xfId="0" applyFont="1" applyFill="1" applyBorder="1" applyAlignment="1" applyProtection="1">
      <alignment horizontal="center" vertical="top" wrapText="1"/>
      <protection hidden="1"/>
    </xf>
    <xf numFmtId="0" fontId="35" fillId="2" borderId="155" xfId="0" applyFont="1" applyFill="1" applyBorder="1" applyAlignment="1" applyProtection="1">
      <alignment horizontal="center" vertical="top" wrapText="1"/>
      <protection hidden="1"/>
    </xf>
    <xf numFmtId="0" fontId="35" fillId="2" borderId="151" xfId="0" applyFont="1" applyFill="1" applyBorder="1" applyAlignment="1" applyProtection="1">
      <alignment horizontal="center" vertical="top" wrapText="1"/>
      <protection hidden="1"/>
    </xf>
    <xf numFmtId="0" fontId="35" fillId="2" borderId="156" xfId="0" applyFont="1" applyFill="1" applyBorder="1" applyAlignment="1" applyProtection="1">
      <alignment horizontal="center" vertical="top" wrapText="1"/>
      <protection hidden="1"/>
    </xf>
    <xf numFmtId="0" fontId="43" fillId="10" borderId="178" xfId="0" applyFont="1" applyFill="1" applyBorder="1" applyAlignment="1" applyProtection="1">
      <alignment horizontal="center" vertical="center" wrapText="1"/>
      <protection locked="0"/>
    </xf>
    <xf numFmtId="0" fontId="43" fillId="10" borderId="179" xfId="0" applyFont="1" applyFill="1" applyBorder="1" applyAlignment="1" applyProtection="1">
      <alignment horizontal="center" vertical="center" wrapText="1"/>
      <protection locked="0"/>
    </xf>
    <xf numFmtId="0" fontId="41" fillId="2" borderId="136" xfId="0" applyFont="1" applyFill="1" applyBorder="1" applyAlignment="1" applyProtection="1">
      <alignment horizontal="center" wrapText="1"/>
      <protection hidden="1"/>
    </xf>
    <xf numFmtId="0" fontId="43" fillId="10" borderId="62" xfId="0" applyFont="1" applyFill="1" applyBorder="1" applyAlignment="1" applyProtection="1">
      <alignment horizontal="center" vertical="center" wrapText="1"/>
      <protection locked="0" hidden="1"/>
    </xf>
    <xf numFmtId="0" fontId="43" fillId="10" borderId="198" xfId="0" applyFont="1" applyFill="1" applyBorder="1" applyAlignment="1" applyProtection="1">
      <alignment horizontal="center" vertical="center" wrapText="1"/>
      <protection locked="0" hidden="1"/>
    </xf>
    <xf numFmtId="0" fontId="42" fillId="2" borderId="86" xfId="0" applyFont="1" applyFill="1" applyBorder="1" applyAlignment="1" applyProtection="1">
      <alignment horizontal="center" vertical="center" wrapText="1"/>
      <protection hidden="1"/>
    </xf>
    <xf numFmtId="0" fontId="42" fillId="2" borderId="180" xfId="0" applyFont="1" applyFill="1" applyBorder="1" applyAlignment="1" applyProtection="1">
      <alignment horizontal="center" vertical="center" wrapText="1"/>
      <protection hidden="1"/>
    </xf>
    <xf numFmtId="0" fontId="43" fillId="10" borderId="56" xfId="0" applyFont="1" applyFill="1" applyBorder="1" applyAlignment="1" applyProtection="1">
      <alignment horizontal="center" vertical="center" wrapText="1"/>
      <protection locked="0" hidden="1"/>
    </xf>
    <xf numFmtId="0" fontId="43" fillId="10" borderId="196" xfId="0" applyFont="1" applyFill="1" applyBorder="1" applyAlignment="1" applyProtection="1">
      <alignment horizontal="center" vertical="center" wrapText="1"/>
      <protection locked="0" hidden="1"/>
    </xf>
    <xf numFmtId="0" fontId="43" fillId="10" borderId="60" xfId="0" applyFont="1" applyFill="1" applyBorder="1" applyAlignment="1" applyProtection="1">
      <alignment horizontal="center" vertical="center" wrapText="1"/>
      <protection locked="0" hidden="1"/>
    </xf>
    <xf numFmtId="0" fontId="43" fillId="10" borderId="197" xfId="0" applyFont="1" applyFill="1" applyBorder="1" applyAlignment="1" applyProtection="1">
      <alignment horizontal="center" vertical="center" wrapText="1"/>
      <protection locked="0" hidden="1"/>
    </xf>
    <xf numFmtId="0" fontId="29" fillId="2" borderId="0" xfId="0" applyFont="1" applyFill="1" applyBorder="1" applyAlignment="1" applyProtection="1">
      <alignment horizontal="right" vertical="center"/>
      <protection hidden="1"/>
    </xf>
    <xf numFmtId="9" fontId="35" fillId="2" borderId="0" xfId="0" applyNumberFormat="1" applyFont="1" applyFill="1" applyBorder="1" applyAlignment="1" applyProtection="1">
      <alignment horizontal="left" vertical="center" wrapText="1"/>
      <protection hidden="1"/>
    </xf>
    <xf numFmtId="0" fontId="40" fillId="2" borderId="25" xfId="0" applyFont="1" applyFill="1" applyBorder="1" applyAlignment="1" applyProtection="1">
      <alignment horizontal="center"/>
      <protection hidden="1"/>
    </xf>
    <xf numFmtId="0" fontId="41" fillId="2" borderId="137" xfId="0" applyFont="1" applyFill="1" applyBorder="1" applyAlignment="1" applyProtection="1">
      <alignment horizontal="center" wrapText="1"/>
      <protection hidden="1"/>
    </xf>
    <xf numFmtId="0" fontId="41" fillId="2" borderId="138" xfId="0" applyFont="1" applyFill="1" applyBorder="1" applyAlignment="1" applyProtection="1">
      <alignment horizontal="center" wrapText="1"/>
      <protection hidden="1"/>
    </xf>
    <xf numFmtId="0" fontId="41" fillId="2" borderId="139" xfId="0" applyFont="1" applyFill="1" applyBorder="1" applyAlignment="1" applyProtection="1">
      <alignment horizontal="center" wrapText="1"/>
      <protection hidden="1"/>
    </xf>
    <xf numFmtId="0" fontId="28" fillId="2" borderId="108" xfId="0" applyFont="1" applyFill="1" applyBorder="1" applyAlignment="1" applyProtection="1">
      <alignment horizontal="right" vertical="center"/>
      <protection hidden="1"/>
    </xf>
    <xf numFmtId="0" fontId="28" fillId="2" borderId="0" xfId="0" applyFont="1" applyFill="1" applyBorder="1" applyAlignment="1" applyProtection="1">
      <alignment horizontal="right" vertical="center"/>
      <protection hidden="1"/>
    </xf>
    <xf numFmtId="0" fontId="29" fillId="11" borderId="152" xfId="0" applyFont="1" applyFill="1" applyBorder="1" applyAlignment="1" applyProtection="1">
      <alignment horizontal="left" vertical="center"/>
      <protection locked="0" hidden="1"/>
    </xf>
    <xf numFmtId="0" fontId="29" fillId="11" borderId="151" xfId="0" applyFont="1" applyFill="1" applyBorder="1" applyAlignment="1" applyProtection="1">
      <alignment horizontal="left" vertical="center"/>
      <protection locked="0" hidden="1"/>
    </xf>
    <xf numFmtId="0" fontId="34" fillId="2" borderId="84" xfId="0" applyFont="1" applyFill="1" applyBorder="1" applyAlignment="1" applyProtection="1">
      <alignment horizontal="center" vertical="center"/>
      <protection hidden="1"/>
    </xf>
    <xf numFmtId="0" fontId="34" fillId="2" borderId="0" xfId="0" applyFont="1" applyFill="1" applyBorder="1" applyAlignment="1" applyProtection="1">
      <alignment horizontal="center" vertical="center"/>
      <protection hidden="1"/>
    </xf>
    <xf numFmtId="0" fontId="40" fillId="2" borderId="0" xfId="0" applyFont="1" applyFill="1" applyBorder="1" applyAlignment="1" applyProtection="1">
      <alignment horizontal="center"/>
      <protection hidden="1"/>
    </xf>
    <xf numFmtId="0" fontId="31" fillId="6" borderId="0" xfId="0" applyFont="1" applyFill="1" applyBorder="1" applyAlignment="1" applyProtection="1">
      <alignment horizontal="left" wrapText="1"/>
      <protection hidden="1"/>
    </xf>
    <xf numFmtId="0" fontId="47" fillId="0" borderId="158" xfId="13" applyFont="1" applyBorder="1" applyAlignment="1">
      <alignment horizontal="center" vertical="center"/>
    </xf>
    <xf numFmtId="0" fontId="47" fillId="0" borderId="159" xfId="13" applyFont="1" applyBorder="1" applyAlignment="1">
      <alignment horizontal="center" vertical="center"/>
    </xf>
    <xf numFmtId="0" fontId="47" fillId="0" borderId="160" xfId="13" applyFont="1" applyBorder="1" applyAlignment="1">
      <alignment horizontal="center" vertical="center"/>
    </xf>
    <xf numFmtId="0" fontId="47" fillId="13" borderId="0" xfId="13" applyFont="1" applyFill="1" applyAlignment="1">
      <alignment horizontal="center" vertical="center"/>
    </xf>
    <xf numFmtId="0" fontId="33" fillId="0" borderId="161" xfId="13" applyFont="1" applyBorder="1" applyAlignment="1">
      <alignment horizontal="left" vertical="center"/>
    </xf>
    <xf numFmtId="0" fontId="33" fillId="0" borderId="82" xfId="13" applyFont="1" applyBorder="1" applyAlignment="1">
      <alignment horizontal="left" vertical="center"/>
    </xf>
    <xf numFmtId="0" fontId="33" fillId="0" borderId="162" xfId="13" applyFont="1" applyBorder="1" applyAlignment="1">
      <alignment horizontal="left" vertical="center"/>
    </xf>
    <xf numFmtId="0" fontId="33" fillId="0" borderId="161" xfId="13" applyFont="1" applyBorder="1" applyAlignment="1">
      <alignment horizontal="center" vertical="center"/>
    </xf>
    <xf numFmtId="0" fontId="33" fillId="0" borderId="82" xfId="13" applyFont="1" applyBorder="1" applyAlignment="1">
      <alignment horizontal="center" vertical="center"/>
    </xf>
    <xf numFmtId="0" fontId="48" fillId="0" borderId="164" xfId="13" applyFont="1" applyBorder="1" applyAlignment="1">
      <alignment horizontal="center" vertical="center"/>
    </xf>
    <xf numFmtId="0" fontId="48" fillId="0" borderId="154" xfId="13" applyFont="1" applyBorder="1" applyAlignment="1">
      <alignment horizontal="center" vertical="center"/>
    </xf>
    <xf numFmtId="0" fontId="48" fillId="0" borderId="83" xfId="13" applyFont="1" applyBorder="1" applyAlignment="1">
      <alignment horizontal="center" vertical="center"/>
    </xf>
    <xf numFmtId="0" fontId="48" fillId="0" borderId="50" xfId="13" applyFont="1" applyBorder="1" applyAlignment="1">
      <alignment horizontal="center" vertical="center"/>
    </xf>
    <xf numFmtId="0" fontId="33" fillId="0" borderId="172" xfId="13" applyFont="1" applyBorder="1" applyAlignment="1">
      <alignment horizontal="left" vertical="center"/>
    </xf>
    <xf numFmtId="0" fontId="33" fillId="0" borderId="152" xfId="13" applyFont="1" applyBorder="1" applyAlignment="1">
      <alignment horizontal="left" vertical="center"/>
    </xf>
    <xf numFmtId="0" fontId="33" fillId="0" borderId="163" xfId="13" applyFont="1" applyBorder="1" applyAlignment="1">
      <alignment horizontal="left" vertical="center"/>
    </xf>
    <xf numFmtId="0" fontId="19" fillId="0" borderId="171" xfId="13" applyFont="1" applyBorder="1" applyAlignment="1">
      <alignment horizontal="center" vertical="center" wrapText="1"/>
    </xf>
    <xf numFmtId="0" fontId="19" fillId="0" borderId="170" xfId="13" applyFont="1" applyBorder="1" applyAlignment="1">
      <alignment horizontal="center" vertical="center" wrapText="1"/>
    </xf>
    <xf numFmtId="0" fontId="48" fillId="0" borderId="150" xfId="13" applyFont="1" applyBorder="1" applyAlignment="1">
      <alignment horizontal="center" vertical="center"/>
    </xf>
    <xf numFmtId="0" fontId="48" fillId="0" borderId="0" xfId="13" applyFont="1" applyBorder="1" applyAlignment="1">
      <alignment horizontal="center" vertical="center"/>
    </xf>
    <xf numFmtId="0" fontId="48" fillId="0" borderId="165" xfId="13" applyFont="1" applyBorder="1" applyAlignment="1">
      <alignment horizontal="center" vertical="center"/>
    </xf>
    <xf numFmtId="0" fontId="48" fillId="0" borderId="151" xfId="13" applyFont="1" applyBorder="1" applyAlignment="1">
      <alignment horizontal="center" vertical="center"/>
    </xf>
    <xf numFmtId="0" fontId="1" fillId="0" borderId="172" xfId="13" applyFont="1" applyBorder="1" applyAlignment="1">
      <alignment horizontal="center" vertical="center"/>
    </xf>
    <xf numFmtId="0" fontId="1" fillId="0" borderId="173" xfId="13" applyFont="1" applyBorder="1" applyAlignment="1">
      <alignment horizontal="center" vertical="center"/>
    </xf>
    <xf numFmtId="0" fontId="48" fillId="0" borderId="161" xfId="13" applyFont="1" applyBorder="1" applyAlignment="1">
      <alignment horizontal="center" vertical="center"/>
    </xf>
    <xf numFmtId="0" fontId="48" fillId="0" borderId="82" xfId="13" applyFont="1" applyBorder="1" applyAlignment="1">
      <alignment horizontal="center" vertical="center"/>
    </xf>
    <xf numFmtId="0" fontId="48" fillId="0" borderId="166" xfId="13" applyFont="1" applyBorder="1" applyAlignment="1">
      <alignment horizontal="center" vertical="center"/>
    </xf>
    <xf numFmtId="0" fontId="48" fillId="0" borderId="167" xfId="13" applyFont="1" applyBorder="1" applyAlignment="1">
      <alignment horizontal="center" vertical="center"/>
    </xf>
    <xf numFmtId="0" fontId="53" fillId="0" borderId="186" xfId="0" applyFont="1" applyBorder="1" applyAlignment="1">
      <alignment horizontal="center" vertical="center" wrapText="1"/>
    </xf>
    <xf numFmtId="0" fontId="53" fillId="0" borderId="187" xfId="0" applyFont="1" applyBorder="1" applyAlignment="1">
      <alignment horizontal="center" vertical="center" wrapText="1"/>
    </xf>
    <xf numFmtId="0" fontId="55" fillId="0" borderId="194" xfId="12" applyFont="1" applyBorder="1" applyAlignment="1">
      <alignment horizontal="center" vertical="center" wrapText="1"/>
    </xf>
    <xf numFmtId="0" fontId="45" fillId="0" borderId="195" xfId="0" applyFont="1" applyBorder="1" applyAlignment="1">
      <alignment horizontal="center" vertical="center" wrapText="1"/>
    </xf>
    <xf numFmtId="0" fontId="4" fillId="2" borderId="0" xfId="2" applyFont="1" applyFill="1" applyAlignment="1">
      <alignment horizont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5" xfId="2" applyFont="1" applyFill="1" applyBorder="1" applyAlignment="1">
      <alignment horizont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6" fillId="2" borderId="51" xfId="2" applyFont="1" applyFill="1" applyBorder="1" applyAlignment="1">
      <alignment horizontal="left" vertical="top" wrapText="1"/>
    </xf>
    <xf numFmtId="0" fontId="6" fillId="2" borderId="0" xfId="2" applyFont="1" applyFill="1" applyAlignment="1">
      <alignment horizontal="left" vertical="top" wrapText="1"/>
    </xf>
    <xf numFmtId="0" fontId="11" fillId="2" borderId="0" xfId="2" applyFont="1" applyFill="1" applyAlignment="1">
      <alignment horizontal="center" wrapText="1"/>
    </xf>
    <xf numFmtId="0" fontId="4" fillId="0" borderId="66" xfId="8" applyFont="1" applyBorder="1" applyAlignment="1">
      <alignment horizontal="center"/>
    </xf>
    <xf numFmtId="2" fontId="13" fillId="0" borderId="68" xfId="8" applyNumberFormat="1" applyFont="1" applyBorder="1" applyAlignment="1">
      <alignment horizontal="center" vertical="center" wrapText="1"/>
    </xf>
    <xf numFmtId="2" fontId="13" fillId="0" borderId="66" xfId="8" applyNumberFormat="1" applyFont="1" applyBorder="1" applyAlignment="1">
      <alignment horizontal="center" vertical="center" wrapText="1"/>
    </xf>
    <xf numFmtId="0" fontId="2" fillId="0" borderId="75" xfId="8" applyFont="1" applyBorder="1" applyAlignment="1">
      <alignment horizontal="left"/>
    </xf>
    <xf numFmtId="0" fontId="12" fillId="0" borderId="52" xfId="7" applyFont="1" applyBorder="1" applyAlignment="1">
      <alignment horizontal="center" vertical="top" wrapText="1"/>
    </xf>
    <xf numFmtId="0" fontId="14" fillId="0" borderId="53" xfId="7" applyFont="1" applyBorder="1" applyAlignment="1">
      <alignment horizontal="center" vertical="top" wrapText="1"/>
    </xf>
    <xf numFmtId="0" fontId="14" fillId="0" borderId="54" xfId="7" applyFont="1" applyBorder="1" applyAlignment="1">
      <alignment horizontal="center" vertical="top" wrapText="1"/>
    </xf>
    <xf numFmtId="0" fontId="14" fillId="0" borderId="52" xfId="7" applyFont="1" applyBorder="1" applyAlignment="1">
      <alignment horizontal="center" vertical="center" wrapText="1"/>
    </xf>
    <xf numFmtId="0" fontId="14" fillId="0" borderId="54" xfId="7" applyFont="1" applyBorder="1" applyAlignment="1">
      <alignment horizontal="center" vertical="center" wrapText="1"/>
    </xf>
    <xf numFmtId="0" fontId="12" fillId="0" borderId="52" xfId="7" applyFont="1" applyBorder="1" applyAlignment="1">
      <alignment horizontal="center" vertical="center" wrapText="1"/>
    </xf>
  </cellXfs>
  <cellStyles count="18">
    <cellStyle name="Currency" xfId="1" builtinId="4"/>
    <cellStyle name="Hyperlink" xfId="12" builtinId="8"/>
    <cellStyle name="Normal" xfId="0" builtinId="0"/>
    <cellStyle name="Normal 10" xfId="2" xr:uid="{C4E21773-EF26-49FA-ACF0-AC7A1CC99C71}"/>
    <cellStyle name="Normal 11" xfId="6" xr:uid="{972944FC-0A57-471C-94CC-5C6FC0804D1D}"/>
    <cellStyle name="Normal 2" xfId="7" xr:uid="{5283ADE1-35E3-4A6B-B370-B1E3F0BC8258}"/>
    <cellStyle name="Normal 2 2" xfId="10" xr:uid="{0D121316-2537-46DC-BFE7-393C55254E8A}"/>
    <cellStyle name="Normal 3" xfId="8" xr:uid="{9DEBF332-4604-47AB-9D37-5928B9A1A372}"/>
    <cellStyle name="Normal 3 2" xfId="15" xr:uid="{5FE1A5D2-CB4D-4E37-A395-4D91C755E5C6}"/>
    <cellStyle name="Normal 4" xfId="9" xr:uid="{DA2BEF65-C863-4F8A-87B1-C4918B09285B}"/>
    <cellStyle name="Normal 4 2" xfId="16" xr:uid="{3FBA8B7A-C1AE-4BA3-81F4-C9118C5F58C4}"/>
    <cellStyle name="Normal 5" xfId="13" xr:uid="{4D624ACE-BC52-4C96-9E15-5A670CE54A80}"/>
    <cellStyle name="Normal 5 2" xfId="17" xr:uid="{502D9446-42DA-486A-BA4E-27857597B38C}"/>
    <cellStyle name="Normal 6" xfId="3" xr:uid="{30D1F185-00A2-45D4-88A2-84DEB3D24F7C}"/>
    <cellStyle name="Normal 7" xfId="4" xr:uid="{17D0867E-6C5D-46EA-9841-88E15477DFB1}"/>
    <cellStyle name="Normal 9" xfId="5" xr:uid="{0D96B8FE-6DC8-44BA-B595-CAA9AA7DE2B4}"/>
    <cellStyle name="Percent" xfId="11" builtinId="5"/>
    <cellStyle name="Percent 2" xfId="14" xr:uid="{DCF00236-A0B3-4481-B586-F9753E83D070}"/>
  </cellStyles>
  <dxfs count="77">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
      <numFmt numFmtId="13" formatCode="0%"/>
    </dxf>
    <dxf>
      <numFmt numFmtId="13" formatCode="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744258</xdr:colOff>
      <xdr:row>4</xdr:row>
      <xdr:rowOff>54349</xdr:rowOff>
    </xdr:from>
    <xdr:to>
      <xdr:col>8</xdr:col>
      <xdr:colOff>523875</xdr:colOff>
      <xdr:row>6</xdr:row>
      <xdr:rowOff>76200</xdr:rowOff>
    </xdr:to>
    <xdr:sp macro="" textlink="">
      <xdr:nvSpPr>
        <xdr:cNvPr id="3" name="TextBox 2">
          <a:extLst>
            <a:ext uri="{FF2B5EF4-FFF2-40B4-BE49-F238E27FC236}">
              <a16:creationId xmlns:a16="http://schemas.microsoft.com/office/drawing/2014/main" id="{D51C80CA-86E4-4B8B-A79F-FDFC2A676828}"/>
            </a:ext>
          </a:extLst>
        </xdr:cNvPr>
        <xdr:cNvSpPr txBox="1"/>
      </xdr:nvSpPr>
      <xdr:spPr>
        <a:xfrm>
          <a:off x="2173008" y="168649"/>
          <a:ext cx="7304367" cy="536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i="1">
              <a:latin typeface="Arial" panose="020B0604020202020204" pitchFamily="34" charset="0"/>
              <a:cs typeface="Arial" panose="020B0604020202020204" pitchFamily="34" charset="0"/>
            </a:rPr>
            <a:t>THIS WORKSHEET IS FOR ESTIMATION PURPOSES</a:t>
          </a:r>
          <a:r>
            <a:rPr lang="en-US" sz="1400" b="1" i="1" baseline="0">
              <a:latin typeface="Arial" panose="020B0604020202020204" pitchFamily="34" charset="0"/>
              <a:cs typeface="Arial" panose="020B0604020202020204" pitchFamily="34" charset="0"/>
            </a:rPr>
            <a:t> ONLY</a:t>
          </a:r>
        </a:p>
        <a:p>
          <a:r>
            <a:rPr lang="en-US" sz="1400" b="1" i="1" baseline="0">
              <a:latin typeface="Arial" panose="020B0604020202020204" pitchFamily="34" charset="0"/>
              <a:cs typeface="Arial" panose="020B0604020202020204" pitchFamily="34" charset="0"/>
            </a:rPr>
            <a:t>ACTUAL FEES WILL BE DETERMINED AT THE TIME OF BUILDING PERMIT</a:t>
          </a:r>
          <a:endParaRPr lang="en-US" sz="1400" b="1" i="1">
            <a:latin typeface="Arial" panose="020B0604020202020204" pitchFamily="34" charset="0"/>
            <a:cs typeface="Arial" panose="020B0604020202020204" pitchFamily="34" charset="0"/>
          </a:endParaRPr>
        </a:p>
      </xdr:txBody>
    </xdr:sp>
    <xdr:clientData/>
  </xdr:twoCellAnchor>
  <xdr:twoCellAnchor editAs="oneCell">
    <xdr:from>
      <xdr:col>2</xdr:col>
      <xdr:colOff>0</xdr:colOff>
      <xdr:row>4</xdr:row>
      <xdr:rowOff>66902</xdr:rowOff>
    </xdr:from>
    <xdr:to>
      <xdr:col>3</xdr:col>
      <xdr:colOff>657514</xdr:colOff>
      <xdr:row>7</xdr:row>
      <xdr:rowOff>92390</xdr:rowOff>
    </xdr:to>
    <xdr:pic>
      <xdr:nvPicPr>
        <xdr:cNvPr id="4" name="Picture 3">
          <a:extLst>
            <a:ext uri="{FF2B5EF4-FFF2-40B4-BE49-F238E27FC236}">
              <a16:creationId xmlns:a16="http://schemas.microsoft.com/office/drawing/2014/main" id="{58C2A94E-55A1-4C43-B778-4003756C0C15}"/>
            </a:ext>
          </a:extLst>
        </xdr:cNvPr>
        <xdr:cNvPicPr>
          <a:picLocks noChangeAspect="1"/>
        </xdr:cNvPicPr>
      </xdr:nvPicPr>
      <xdr:blipFill>
        <a:blip xmlns:r="http://schemas.openxmlformats.org/officeDocument/2006/relationships" r:embed="rId1"/>
        <a:stretch>
          <a:fillRect/>
        </a:stretch>
      </xdr:blipFill>
      <xdr:spPr>
        <a:xfrm>
          <a:off x="461596" y="1004748"/>
          <a:ext cx="1830799" cy="765214"/>
        </a:xfrm>
        <a:prstGeom prst="rect">
          <a:avLst/>
        </a:prstGeom>
      </xdr:spPr>
    </xdr:pic>
    <xdr:clientData/>
  </xdr:twoCellAnchor>
  <xdr:oneCellAnchor>
    <xdr:from>
      <xdr:col>8</xdr:col>
      <xdr:colOff>1099457</xdr:colOff>
      <xdr:row>5</xdr:row>
      <xdr:rowOff>108857</xdr:rowOff>
    </xdr:from>
    <xdr:ext cx="184731" cy="264560"/>
    <xdr:sp macro="" textlink="">
      <xdr:nvSpPr>
        <xdr:cNvPr id="2" name="TextBox 1">
          <a:extLst>
            <a:ext uri="{FF2B5EF4-FFF2-40B4-BE49-F238E27FC236}">
              <a16:creationId xmlns:a16="http://schemas.microsoft.com/office/drawing/2014/main" id="{A6F95466-612B-4A50-BC92-7AC92A1356B1}"/>
            </a:ext>
          </a:extLst>
        </xdr:cNvPr>
        <xdr:cNvSpPr txBox="1"/>
      </xdr:nvSpPr>
      <xdr:spPr>
        <a:xfrm>
          <a:off x="9906000" y="47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201706</xdr:rowOff>
    </xdr:from>
    <xdr:ext cx="184731" cy="264560"/>
    <xdr:sp macro="" textlink="">
      <xdr:nvSpPr>
        <xdr:cNvPr id="2" name="TextBox 1">
          <a:extLst>
            <a:ext uri="{FF2B5EF4-FFF2-40B4-BE49-F238E27FC236}">
              <a16:creationId xmlns:a16="http://schemas.microsoft.com/office/drawing/2014/main" id="{D9D849C6-EE13-454B-8846-1BA1CD4E637B}"/>
            </a:ext>
          </a:extLst>
        </xdr:cNvPr>
        <xdr:cNvSpPr txBox="1"/>
      </xdr:nvSpPr>
      <xdr:spPr>
        <a:xfrm>
          <a:off x="1066800" y="3183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us_Meeting/2022-12-13-Estimato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or"/>
      <sheetName val="LUVMET_10th_Edition_Non_Res"/>
      <sheetName val="LUVMET_10th_Edition_Res"/>
      <sheetName val="LUVMET_11th_Edition-Non_Res"/>
      <sheetName val="LUVMET_11th_Edition_Residential"/>
      <sheetName val="Schedule1"/>
      <sheetName val="Collection_Rates_Before 6-1-23"/>
      <sheetName val="Collection_Rates_After_6-1-2023"/>
    </sheetNames>
    <sheetDataSet>
      <sheetData sheetId="0"/>
      <sheetData sheetId="1"/>
      <sheetData sheetId="2">
        <row r="5">
          <cell r="B5"/>
        </row>
        <row r="6">
          <cell r="B6"/>
        </row>
        <row r="7">
          <cell r="B7" t="str">
            <v>Single-Family Detached Housing</v>
          </cell>
        </row>
        <row r="8">
          <cell r="B8" t="str">
            <v>Apartment/Multi-family</v>
          </cell>
        </row>
        <row r="9">
          <cell r="B9" t="str">
            <v>Multifamily Housing (Low-Rise)</v>
          </cell>
        </row>
        <row r="10">
          <cell r="B10" t="str">
            <v>Multifamily Housing (Mid-Rise)</v>
          </cell>
        </row>
        <row r="11">
          <cell r="B11" t="str">
            <v>Multifamily Housing (High-Rise)</v>
          </cell>
        </row>
        <row r="12">
          <cell r="B12" t="str">
            <v>Senior Adult Housing-Detached</v>
          </cell>
        </row>
        <row r="13">
          <cell r="B13" t="str">
            <v>Senior Adult Housing-Attached</v>
          </cell>
        </row>
        <row r="14">
          <cell r="B14" t="str">
            <v>Assisted Living</v>
          </cell>
        </row>
      </sheetData>
      <sheetData sheetId="3"/>
      <sheetData sheetId="4">
        <row r="5">
          <cell r="B5"/>
        </row>
        <row r="6">
          <cell r="B6"/>
        </row>
        <row r="7">
          <cell r="B7" t="str">
            <v>Single-Family Detached Housing</v>
          </cell>
        </row>
        <row r="8">
          <cell r="B8" t="str">
            <v>Detached Multifamily Housing</v>
          </cell>
        </row>
        <row r="9">
          <cell r="B9" t="str">
            <v>Multifamily Housing (Low-Rise)</v>
          </cell>
        </row>
        <row r="10">
          <cell r="B10" t="str">
            <v>Multifamily Housing (Mid-Rise)</v>
          </cell>
        </row>
        <row r="11">
          <cell r="B11" t="str">
            <v>Multifamily Housing (High-Rise)</v>
          </cell>
        </row>
        <row r="12">
          <cell r="B12" t="str">
            <v>Senior Adult Housing-Single-Family</v>
          </cell>
        </row>
        <row r="13">
          <cell r="B13" t="str">
            <v>Senior Adult Housing-Multifamily</v>
          </cell>
        </row>
        <row r="14">
          <cell r="B14" t="str">
            <v>Assisted Living</v>
          </cell>
        </row>
      </sheetData>
      <sheetData sheetId="5">
        <row r="5">
          <cell r="D5">
            <v>989</v>
          </cell>
        </row>
        <row r="37">
          <cell r="B37" t="str">
            <v>A</v>
          </cell>
        </row>
        <row r="38">
          <cell r="B38" t="str">
            <v>AA</v>
          </cell>
        </row>
        <row r="39">
          <cell r="B39" t="str">
            <v>B</v>
          </cell>
        </row>
        <row r="40">
          <cell r="B40" t="str">
            <v>C</v>
          </cell>
        </row>
        <row r="41">
          <cell r="B41" t="str">
            <v>D</v>
          </cell>
        </row>
        <row r="42">
          <cell r="B42" t="str">
            <v>E</v>
          </cell>
        </row>
        <row r="43">
          <cell r="B43" t="str">
            <v>F</v>
          </cell>
        </row>
        <row r="44">
          <cell r="B44" t="str">
            <v>G</v>
          </cell>
        </row>
        <row r="45">
          <cell r="B45" t="str">
            <v>M</v>
          </cell>
        </row>
        <row r="46">
          <cell r="B46" t="str">
            <v>N</v>
          </cell>
        </row>
        <row r="47">
          <cell r="B47" t="str">
            <v>O</v>
          </cell>
        </row>
        <row r="48">
          <cell r="B48" t="str">
            <v>PI</v>
          </cell>
        </row>
        <row r="49">
          <cell r="B49" t="str">
            <v>S</v>
          </cell>
        </row>
        <row r="50">
          <cell r="B50" t="str">
            <v>T</v>
          </cell>
        </row>
        <row r="51">
          <cell r="B51" t="str">
            <v>U</v>
          </cell>
        </row>
        <row r="52">
          <cell r="B52" t="str">
            <v>V</v>
          </cell>
        </row>
        <row r="53">
          <cell r="B53" t="str">
            <v>X</v>
          </cell>
        </row>
        <row r="54">
          <cell r="B54" t="str">
            <v>Y</v>
          </cell>
        </row>
        <row r="55">
          <cell r="B55" t="str">
            <v>Z</v>
          </cell>
        </row>
      </sheetData>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81</v>
    <v>1</v>
  </rv>
  <rv s="0">
    <v>0</v>
    <v>8</v>
    <v>80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tworthtexas.gov/impact-fees/transportation/fee-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delibrary.amlegal.com/codes/ftworth/latest/ftworth_tx/0-0-0-2886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ortworthtexas.gov/impact-fees/transport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651A-8A47-422D-A544-D7F417A0EEB8}">
  <sheetPr>
    <tabColor rgb="FF00B050"/>
  </sheetPr>
  <dimension ref="B1:AJ52"/>
  <sheetViews>
    <sheetView showGridLines="0" showRowColHeaders="0" tabSelected="1" view="pageBreakPreview" zoomScaleNormal="100" zoomScaleSheetLayoutView="100" workbookViewId="0">
      <selection activeCell="M14" sqref="M14"/>
    </sheetView>
  </sheetViews>
  <sheetFormatPr defaultRowHeight="15" x14ac:dyDescent="0.25"/>
  <cols>
    <col min="1" max="1" width="1.85546875" customWidth="1"/>
    <col min="2" max="2" width="1.5703125" customWidth="1"/>
    <col min="3" max="3" width="17.140625" customWidth="1"/>
    <col min="4" max="4" width="34.5703125" customWidth="1"/>
    <col min="5" max="5" width="16.85546875" customWidth="1"/>
    <col min="6" max="6" width="20.85546875" customWidth="1"/>
    <col min="7" max="7" width="16.85546875" customWidth="1"/>
    <col min="8" max="8" width="18.85546875" customWidth="1"/>
    <col min="9" max="10" width="17.85546875" customWidth="1"/>
    <col min="11" max="11" width="25.85546875" customWidth="1"/>
    <col min="12" max="13" width="17.85546875" customWidth="1"/>
    <col min="14" max="14" width="26.85546875" customWidth="1"/>
    <col min="15" max="15" width="1.85546875" customWidth="1"/>
    <col min="16" max="16" width="10.140625" customWidth="1"/>
    <col min="17" max="17" width="9.140625" customWidth="1"/>
    <col min="18" max="18" width="27.5703125" customWidth="1"/>
    <col min="19" max="19" width="55.5703125" customWidth="1"/>
    <col min="20" max="20" width="9.140625" customWidth="1"/>
    <col min="21" max="21" width="32.5703125" customWidth="1"/>
    <col min="22" max="24" width="9.140625" customWidth="1"/>
    <col min="25" max="25" width="27.5703125" customWidth="1"/>
    <col min="26" max="26" width="55.5703125" customWidth="1"/>
    <col min="27" max="27" width="10.42578125" customWidth="1"/>
    <col min="28" max="28" width="32.5703125" customWidth="1"/>
    <col min="29" max="32" width="9.140625" customWidth="1"/>
    <col min="33" max="34" width="8.7109375" customWidth="1"/>
    <col min="35" max="36" width="9.85546875" customWidth="1"/>
    <col min="37" max="39" width="9.140625" customWidth="1"/>
  </cols>
  <sheetData>
    <row r="1" spans="2:31" ht="9" customHeight="1" thickBot="1" x14ac:dyDescent="0.3"/>
    <row r="2" spans="2:31" ht="20.100000000000001" hidden="1" customHeight="1" thickTop="1" x14ac:dyDescent="0.25">
      <c r="B2" s="487"/>
      <c r="C2" s="488"/>
      <c r="D2" s="488"/>
      <c r="E2" s="488"/>
      <c r="F2" s="488"/>
      <c r="G2" s="488"/>
      <c r="H2" s="488"/>
      <c r="I2" s="488"/>
      <c r="J2" s="488"/>
      <c r="K2" s="488"/>
      <c r="L2" s="488"/>
      <c r="M2" s="488"/>
      <c r="N2" s="488"/>
      <c r="O2" s="482"/>
    </row>
    <row r="3" spans="2:31" ht="20.100000000000001" hidden="1" customHeight="1" x14ac:dyDescent="0.25">
      <c r="B3" s="489"/>
      <c r="C3" s="490"/>
      <c r="D3" s="490"/>
      <c r="E3" s="490"/>
      <c r="F3" s="490"/>
      <c r="G3" s="490"/>
      <c r="H3" s="490"/>
      <c r="I3" s="490"/>
      <c r="J3" s="490"/>
      <c r="K3" s="490"/>
      <c r="L3" s="490"/>
      <c r="M3" s="490"/>
      <c r="N3" s="490"/>
      <c r="O3" s="483"/>
    </row>
    <row r="4" spans="2:31" ht="20.100000000000001" hidden="1" customHeight="1" thickBot="1" x14ac:dyDescent="0.3">
      <c r="B4" s="489"/>
      <c r="C4" s="490"/>
      <c r="D4" s="490"/>
      <c r="E4" s="490"/>
      <c r="F4" s="490"/>
      <c r="G4" s="490"/>
      <c r="H4" s="490"/>
      <c r="I4" s="490"/>
      <c r="J4" s="490"/>
      <c r="K4" s="490"/>
      <c r="L4" s="490"/>
      <c r="M4" s="490"/>
      <c r="N4" s="490"/>
      <c r="O4" s="483"/>
    </row>
    <row r="5" spans="2:31" ht="20.100000000000001" customHeight="1" thickTop="1" x14ac:dyDescent="0.25">
      <c r="B5" s="594"/>
      <c r="C5" s="488"/>
      <c r="D5" s="488"/>
      <c r="E5" s="488"/>
      <c r="F5" s="488"/>
      <c r="G5" s="488"/>
      <c r="H5" s="488"/>
      <c r="I5" s="488"/>
      <c r="J5" s="488"/>
      <c r="K5" s="488"/>
      <c r="L5" s="488"/>
      <c r="M5" s="488"/>
      <c r="N5" s="595" t="s">
        <v>312</v>
      </c>
      <c r="O5" s="482"/>
    </row>
    <row r="6" spans="2:31" ht="20.100000000000001" customHeight="1" thickBot="1" x14ac:dyDescent="0.3">
      <c r="B6" s="641" t="s">
        <v>313</v>
      </c>
      <c r="C6" s="642"/>
      <c r="D6" s="642"/>
      <c r="E6" s="642"/>
      <c r="F6" s="642"/>
      <c r="G6" s="642"/>
      <c r="H6" s="642"/>
      <c r="I6" s="642"/>
      <c r="J6" s="642"/>
      <c r="K6" s="642"/>
      <c r="L6" s="642"/>
      <c r="M6" s="642"/>
      <c r="N6" s="642"/>
      <c r="O6" s="483"/>
      <c r="R6" t="s">
        <v>16</v>
      </c>
      <c r="Y6" t="s">
        <v>14</v>
      </c>
    </row>
    <row r="7" spans="2:31" ht="20.100000000000001" customHeight="1" thickBot="1" x14ac:dyDescent="0.3">
      <c r="B7" s="491"/>
      <c r="C7" s="492"/>
      <c r="D7" s="492"/>
      <c r="E7" s="492"/>
      <c r="F7" s="492"/>
      <c r="G7" s="492"/>
      <c r="H7" s="492"/>
      <c r="I7" s="492"/>
      <c r="J7" s="492"/>
      <c r="K7" s="492"/>
      <c r="L7" s="492"/>
      <c r="M7" s="492"/>
      <c r="N7" s="598" t="s">
        <v>456</v>
      </c>
      <c r="O7" s="483"/>
      <c r="R7" s="308" t="s">
        <v>276</v>
      </c>
      <c r="S7" s="309" t="s">
        <v>277</v>
      </c>
      <c r="T7" s="310" t="s">
        <v>278</v>
      </c>
      <c r="U7" s="309" t="s">
        <v>279</v>
      </c>
      <c r="V7" s="133"/>
      <c r="Y7" s="308" t="s">
        <v>276</v>
      </c>
      <c r="Z7" s="309" t="s">
        <v>277</v>
      </c>
      <c r="AA7" s="310" t="s">
        <v>278</v>
      </c>
      <c r="AB7" s="309" t="s">
        <v>279</v>
      </c>
      <c r="AC7" s="133"/>
    </row>
    <row r="8" spans="2:31" ht="12.6" customHeight="1" thickBot="1" x14ac:dyDescent="0.3">
      <c r="B8" s="493"/>
      <c r="C8" s="494"/>
      <c r="D8" s="494"/>
      <c r="E8" s="494"/>
      <c r="F8" s="494"/>
      <c r="G8" s="494"/>
      <c r="H8" s="494"/>
      <c r="I8" s="494"/>
      <c r="J8" s="494"/>
      <c r="K8" s="494"/>
      <c r="L8" s="494"/>
      <c r="M8" s="494"/>
      <c r="N8" s="494"/>
      <c r="O8" s="483"/>
      <c r="Q8">
        <v>1</v>
      </c>
      <c r="R8" s="305" t="s">
        <v>267</v>
      </c>
      <c r="S8" s="311" t="s">
        <v>280</v>
      </c>
      <c r="T8" s="312">
        <v>2008</v>
      </c>
      <c r="U8" s="313" t="s">
        <v>281</v>
      </c>
      <c r="V8" s="317">
        <v>1</v>
      </c>
      <c r="W8" s="322" t="e">
        <f>IF($R$22=V8,VLOOKUP($F$16,'Collection_Rates_Before 6-1-23'!$A$5:$G$25,3,FALSE),"")</f>
        <v>#N/A</v>
      </c>
      <c r="Y8" s="305" t="s">
        <v>267</v>
      </c>
      <c r="Z8" s="311" t="s">
        <v>280</v>
      </c>
      <c r="AA8" s="312">
        <v>2008</v>
      </c>
      <c r="AB8" s="313" t="s">
        <v>281</v>
      </c>
      <c r="AC8" s="317">
        <v>1</v>
      </c>
      <c r="AD8" s="322" t="e">
        <f>IF($R$22=AC8,VLOOKUP($F$16,'Collection_Rates_Before 6-1-23'!$A$5:$G$25,2,FALSE),"")</f>
        <v>#N/A</v>
      </c>
    </row>
    <row r="9" spans="2:31" ht="20.100000000000001" customHeight="1" thickBot="1" x14ac:dyDescent="0.3">
      <c r="B9" s="493"/>
      <c r="C9" s="495"/>
      <c r="D9" s="496" t="s">
        <v>314</v>
      </c>
      <c r="E9" s="644"/>
      <c r="F9" s="644"/>
      <c r="G9" s="644"/>
      <c r="H9" s="644"/>
      <c r="I9" s="644"/>
      <c r="J9" s="644"/>
      <c r="K9" s="644"/>
      <c r="L9" s="644"/>
      <c r="M9" s="644"/>
      <c r="N9" s="644"/>
      <c r="O9" s="483"/>
      <c r="Q9">
        <v>2</v>
      </c>
      <c r="R9" s="304" t="s">
        <v>282</v>
      </c>
      <c r="S9" s="314" t="s">
        <v>283</v>
      </c>
      <c r="T9" s="315">
        <v>2008</v>
      </c>
      <c r="U9" s="314" t="s">
        <v>284</v>
      </c>
      <c r="V9" s="317">
        <v>2</v>
      </c>
      <c r="W9" s="321" t="str">
        <f>IF($F$16="L",0,IF($F$16="W",0,IF($F$16="AA",1,IF($F$16="D",1,IF($F$16="F",1,IF($F$16="PI",1,IF($R$22=V9,40%,"")))))))</f>
        <v/>
      </c>
      <c r="Y9" s="304" t="s">
        <v>282</v>
      </c>
      <c r="Z9" s="314" t="s">
        <v>283</v>
      </c>
      <c r="AA9" s="315">
        <v>2008</v>
      </c>
      <c r="AB9" s="314" t="s">
        <v>311</v>
      </c>
      <c r="AC9" s="317">
        <v>2</v>
      </c>
      <c r="AD9" s="321">
        <f>IF($F$16="L",0,IF($F$16="W",0,IF($F$16="AA",1,IF($F$16="D",1,IF($F$16="F",1,IF($F$16="PI",1,IF($F$15&lt;DATE(2024,6,1),AC21,IF($F$15&lt;DATE(2025,6,1),AC22,IF($F$15&lt;DATE(2026,6,1),AC23,AC24)))))))))</f>
        <v>0.5</v>
      </c>
      <c r="AE9">
        <f>IF($F$15&lt;DATE(2024,6,1),AC21,IF($F$15&lt;DATE(2025,6,1),AC22,IF($F$15&lt;DATE(2026,6,1),AC23,AC24)))</f>
        <v>0.5</v>
      </c>
    </row>
    <row r="10" spans="2:31" ht="20.100000000000001" customHeight="1" thickBot="1" x14ac:dyDescent="0.3">
      <c r="B10" s="493"/>
      <c r="C10" s="495"/>
      <c r="D10" s="496" t="s">
        <v>315</v>
      </c>
      <c r="E10" s="643"/>
      <c r="F10" s="643"/>
      <c r="G10" s="643"/>
      <c r="H10" s="643"/>
      <c r="I10" s="643"/>
      <c r="J10" s="643"/>
      <c r="K10" s="643"/>
      <c r="L10" s="643"/>
      <c r="M10" s="643"/>
      <c r="N10" s="643"/>
      <c r="O10" s="483"/>
      <c r="Q10">
        <v>3</v>
      </c>
      <c r="R10" s="305" t="s">
        <v>269</v>
      </c>
      <c r="S10" s="311" t="s">
        <v>280</v>
      </c>
      <c r="T10" s="312">
        <v>2013</v>
      </c>
      <c r="U10" s="313" t="s">
        <v>285</v>
      </c>
      <c r="V10" s="317">
        <v>3</v>
      </c>
      <c r="W10" s="322" t="str">
        <f>IF($R$22=V10,VLOOKUP($F$16,'Collection_Rates_Before 6-1-23'!$A$5:$G$25,5,FALSE),"")</f>
        <v/>
      </c>
      <c r="Y10" s="305" t="s">
        <v>269</v>
      </c>
      <c r="Z10" s="311" t="s">
        <v>280</v>
      </c>
      <c r="AA10" s="312">
        <v>2013</v>
      </c>
      <c r="AB10" s="313" t="s">
        <v>285</v>
      </c>
      <c r="AC10" s="317">
        <v>3</v>
      </c>
      <c r="AD10" s="322" t="str">
        <f>IF($R$22=AC10,VLOOKUP($F$16,'Collection_Rates_Before 6-1-23'!$A$5:$G$25,4,FALSE),"")</f>
        <v/>
      </c>
    </row>
    <row r="11" spans="2:31" ht="20.100000000000001" customHeight="1" thickBot="1" x14ac:dyDescent="0.3">
      <c r="B11" s="493"/>
      <c r="C11" s="495"/>
      <c r="D11" s="496" t="s">
        <v>322</v>
      </c>
      <c r="E11" s="643"/>
      <c r="F11" s="643"/>
      <c r="G11" s="643"/>
      <c r="H11" s="643"/>
      <c r="I11" s="643"/>
      <c r="J11" s="643"/>
      <c r="K11" s="643"/>
      <c r="L11" s="643"/>
      <c r="M11" s="643"/>
      <c r="N11" s="643"/>
      <c r="O11" s="483"/>
      <c r="Q11">
        <v>4</v>
      </c>
      <c r="R11" s="304" t="s">
        <v>269</v>
      </c>
      <c r="S11" s="314" t="s">
        <v>283</v>
      </c>
      <c r="T11" s="315">
        <v>2013</v>
      </c>
      <c r="U11" s="314" t="s">
        <v>286</v>
      </c>
      <c r="V11" s="317">
        <v>4</v>
      </c>
      <c r="W11" s="321" t="str">
        <f>IF($F$16="L",0,IF($F$16="W",0,IF($F$16="AA",1,IF($F$16="D",1,IF($F$16="F",1,IF($F$16="PI",1,IF($R$22=V11,40%,"")))))))</f>
        <v/>
      </c>
      <c r="Y11" s="304" t="s">
        <v>269</v>
      </c>
      <c r="Z11" s="314" t="s">
        <v>283</v>
      </c>
      <c r="AA11" s="315">
        <v>2013</v>
      </c>
      <c r="AB11" s="314" t="s">
        <v>311</v>
      </c>
      <c r="AC11" s="317">
        <v>4</v>
      </c>
      <c r="AD11" s="321">
        <f>IF($F$16="L",0,IF($F$16="W",0,IF($F$16="AA",1,IF($F$16="D",1,IF($F$16="F",1,IF($F$16="PI",1,IF($F$15&lt;DATE(2024,6,1),AC21,IF($F$15&lt;DATE(2025,6,1),AC22,IF($F$15&lt;DATE(2026,6,1),AC23,AC24)))))))))</f>
        <v>0.5</v>
      </c>
    </row>
    <row r="12" spans="2:31" ht="20.100000000000001" customHeight="1" thickBot="1" x14ac:dyDescent="0.3">
      <c r="B12" s="493"/>
      <c r="C12" s="495"/>
      <c r="D12" s="496" t="s">
        <v>316</v>
      </c>
      <c r="E12" s="643"/>
      <c r="F12" s="643"/>
      <c r="G12" s="643"/>
      <c r="H12" s="590" t="s">
        <v>317</v>
      </c>
      <c r="I12" s="592"/>
      <c r="J12" s="591"/>
      <c r="K12" s="591"/>
      <c r="L12" s="591"/>
      <c r="M12" s="597" t="s">
        <v>621</v>
      </c>
      <c r="N12" s="596" t="s">
        <v>622</v>
      </c>
      <c r="O12" s="483"/>
      <c r="Q12">
        <v>5</v>
      </c>
      <c r="R12" s="305" t="s">
        <v>287</v>
      </c>
      <c r="S12" s="311" t="s">
        <v>280</v>
      </c>
      <c r="T12" s="312">
        <v>2017</v>
      </c>
      <c r="U12" s="313" t="s">
        <v>288</v>
      </c>
      <c r="V12" s="317">
        <v>5</v>
      </c>
      <c r="W12" s="322" t="str">
        <f>IF($R$22=V12,VLOOKUP($F$16,'Collection_Rates_Before 6-1-23'!$A$5:$G$25,7,FALSE),"")</f>
        <v/>
      </c>
      <c r="Y12" s="305" t="s">
        <v>287</v>
      </c>
      <c r="Z12" s="311" t="s">
        <v>280</v>
      </c>
      <c r="AA12" s="312">
        <v>2017</v>
      </c>
      <c r="AB12" s="313" t="s">
        <v>288</v>
      </c>
      <c r="AC12" s="317">
        <v>5</v>
      </c>
      <c r="AD12" s="322" t="str">
        <f>IF($R$22=AC12,VLOOKUP($F$16,'Collection_Rates_Before 6-1-23'!$A$5:$G$25,6,FALSE),"")</f>
        <v/>
      </c>
    </row>
    <row r="13" spans="2:31" ht="12" customHeight="1" thickBot="1" x14ac:dyDescent="0.3">
      <c r="B13" s="493"/>
      <c r="C13" s="495"/>
      <c r="D13" s="496"/>
      <c r="E13" s="498"/>
      <c r="F13" s="496"/>
      <c r="G13" s="499"/>
      <c r="H13" s="499"/>
      <c r="I13" s="499"/>
      <c r="J13" s="499"/>
      <c r="K13" s="499"/>
      <c r="L13" s="499"/>
      <c r="M13" s="490"/>
      <c r="N13" s="490"/>
      <c r="O13" s="483"/>
      <c r="R13" s="305"/>
      <c r="S13" s="311"/>
      <c r="T13" s="312"/>
      <c r="U13" s="313"/>
      <c r="V13" s="317"/>
      <c r="W13" s="322"/>
      <c r="Y13" s="305"/>
      <c r="Z13" s="311"/>
      <c r="AA13" s="312"/>
      <c r="AB13" s="313"/>
      <c r="AC13" s="317"/>
      <c r="AD13" s="322"/>
    </row>
    <row r="14" spans="2:31" ht="20.100000000000001" customHeight="1" thickBot="1" x14ac:dyDescent="0.3">
      <c r="B14" s="489"/>
      <c r="C14" s="500"/>
      <c r="D14" s="500"/>
      <c r="E14" s="496" t="s">
        <v>260</v>
      </c>
      <c r="F14" s="588"/>
      <c r="G14" s="645" t="str">
        <f>IF(F14&gt;F15,"Plat Must Be Approved Prior to Building Permit",IF(D23="","", IF(D23="","",IF(F14="","Enter Date of Final Plat Approval",""))))</f>
        <v/>
      </c>
      <c r="H14" s="646"/>
      <c r="I14" s="646"/>
      <c r="J14" s="496" t="s">
        <v>332</v>
      </c>
      <c r="K14" s="501" t="str">
        <f>IF(F14="","",(IF(G14="Plat Must Be Approved Prior to Building Permit","",IF(R22="","",VLOOKUP(R22,Q8:T18,4,FALSE)))))</f>
        <v/>
      </c>
      <c r="L14" s="502"/>
      <c r="M14" s="497"/>
      <c r="N14" s="502"/>
      <c r="O14" s="484"/>
      <c r="Q14">
        <v>6</v>
      </c>
      <c r="R14" s="304" t="s">
        <v>289</v>
      </c>
      <c r="S14" s="314" t="s">
        <v>283</v>
      </c>
      <c r="T14" s="315">
        <v>2017</v>
      </c>
      <c r="U14" s="314" t="s">
        <v>290</v>
      </c>
      <c r="V14" s="317">
        <v>6</v>
      </c>
      <c r="W14" s="321" t="str">
        <f>IF($F$16="L",0,IF($F$16="W",0,IF($F$16="AA",1,IF($F$16="D",1,IF($F$16="F",1,IF($F$16="PI",1,IF($R$22=V14,40%,"")))))))</f>
        <v/>
      </c>
      <c r="Y14" s="304" t="s">
        <v>289</v>
      </c>
      <c r="Z14" s="314" t="s">
        <v>283</v>
      </c>
      <c r="AA14" s="315">
        <v>2017</v>
      </c>
      <c r="AB14" s="314" t="s">
        <v>311</v>
      </c>
      <c r="AC14" s="317">
        <v>6</v>
      </c>
      <c r="AD14" s="321">
        <f>IF($F$16="L",0,IF($F$16="W",0,IF($F$16="AA",1,IF($F$16="D",1,IF($F$16="F",1,IF($F$16="PI",1,IF($F$15&lt;DATE(2024,6,1),AC21,IF($F$15&lt;DATE(2025,6,1),AC22,IF($F$15&lt;DATE(2026,6,1),AC23,AC24)))))))))</f>
        <v>0.5</v>
      </c>
    </row>
    <row r="15" spans="2:31" ht="20.100000000000001" customHeight="1" thickBot="1" x14ac:dyDescent="0.3">
      <c r="B15" s="489"/>
      <c r="C15" s="500"/>
      <c r="D15" s="500"/>
      <c r="E15" s="496" t="s">
        <v>336</v>
      </c>
      <c r="F15" s="588"/>
      <c r="G15" s="645" t="str">
        <f>IF(D23="","",IF(F15="","Enter Date of Building Permit Application",""))</f>
        <v/>
      </c>
      <c r="H15" s="646"/>
      <c r="I15" s="646"/>
      <c r="J15" s="503"/>
      <c r="K15" s="503"/>
      <c r="L15" s="503"/>
      <c r="M15" s="504"/>
      <c r="N15" s="503"/>
      <c r="O15" s="484"/>
      <c r="Q15">
        <v>7</v>
      </c>
      <c r="R15" s="305" t="s">
        <v>291</v>
      </c>
      <c r="S15" s="311" t="s">
        <v>292</v>
      </c>
      <c r="T15" s="312">
        <v>2017</v>
      </c>
      <c r="U15" s="313" t="s">
        <v>288</v>
      </c>
      <c r="V15" s="317">
        <v>7</v>
      </c>
      <c r="W15" s="322" t="str">
        <f>IF($R$22=V15,VLOOKUP($F$16,'Collection_Rates_Before 6-1-23'!$A$5:$G$25,7,FALSE),"")</f>
        <v/>
      </c>
      <c r="Y15" s="305" t="s">
        <v>291</v>
      </c>
      <c r="Z15" s="311" t="s">
        <v>292</v>
      </c>
      <c r="AA15" s="312">
        <v>2017</v>
      </c>
      <c r="AB15" s="313" t="s">
        <v>288</v>
      </c>
      <c r="AC15" s="317">
        <v>7</v>
      </c>
      <c r="AD15" s="322" t="str">
        <f>IF($R$22=AC15,VLOOKUP($F$16,'Collection_Rates_Before 6-1-23'!$A$5:$G$25,6,FALSE),"")</f>
        <v/>
      </c>
    </row>
    <row r="16" spans="2:31" ht="20.100000000000001" customHeight="1" thickBot="1" x14ac:dyDescent="0.3">
      <c r="B16" s="489"/>
      <c r="C16" s="500"/>
      <c r="D16" s="500"/>
      <c r="E16" s="496" t="s">
        <v>261</v>
      </c>
      <c r="F16" s="589"/>
      <c r="G16" s="505"/>
      <c r="H16" s="500"/>
      <c r="I16" s="500"/>
      <c r="J16" s="613"/>
      <c r="K16" s="500"/>
      <c r="L16" s="500"/>
      <c r="M16" s="496"/>
      <c r="N16" s="506"/>
      <c r="O16" s="484"/>
      <c r="Q16">
        <v>8</v>
      </c>
      <c r="R16" s="304" t="s">
        <v>291</v>
      </c>
      <c r="S16" s="314" t="s">
        <v>293</v>
      </c>
      <c r="T16" s="315">
        <v>2017</v>
      </c>
      <c r="U16" s="314" t="s">
        <v>290</v>
      </c>
      <c r="V16" s="317">
        <v>8</v>
      </c>
      <c r="W16" s="321" t="str">
        <f>IF($F$16="L",0,IF($F$16="W",0,IF($F$16="AA",1,IF($F$16="D",1,IF($F$16="F",1,IF($F$16="PI",1,IF($R$22=V16,40%,"")))))))</f>
        <v/>
      </c>
      <c r="Y16" s="304" t="s">
        <v>291</v>
      </c>
      <c r="Z16" s="314" t="s">
        <v>293</v>
      </c>
      <c r="AA16" s="315">
        <v>2017</v>
      </c>
      <c r="AB16" s="314" t="s">
        <v>311</v>
      </c>
      <c r="AC16" s="317">
        <v>8</v>
      </c>
      <c r="AD16" s="321">
        <f>IF($F$16="L",0,IF($F$16="W",0,IF($F$16="AA",1,IF($F$16="D",1,IF($F$16="F",1,IF($F$16="PI",1,IF($F$15&lt;DATE(2024,6,1),AC21,IF($F$15&lt;DATE(2025,6,1),AC22,IF($F$15&lt;DATE(2026,6,1),AC23,AC24)))))))))</f>
        <v>0.5</v>
      </c>
    </row>
    <row r="17" spans="2:36" ht="20.100000000000001" customHeight="1" thickBot="1" x14ac:dyDescent="0.3">
      <c r="B17" s="489"/>
      <c r="C17" s="507"/>
      <c r="D17" s="635" t="s">
        <v>262</v>
      </c>
      <c r="E17" s="636" t="s">
        <v>337</v>
      </c>
      <c r="F17" s="636"/>
      <c r="G17" s="636"/>
      <c r="H17" s="636"/>
      <c r="I17" s="636"/>
      <c r="J17" s="636"/>
      <c r="K17" s="636"/>
      <c r="L17" s="636"/>
      <c r="M17" s="636"/>
      <c r="N17" s="636"/>
      <c r="O17" s="484"/>
      <c r="Q17">
        <v>9</v>
      </c>
      <c r="R17" s="305" t="s">
        <v>268</v>
      </c>
      <c r="S17" s="311" t="s">
        <v>280</v>
      </c>
      <c r="T17" s="312">
        <v>2022</v>
      </c>
      <c r="U17" s="313" t="s">
        <v>288</v>
      </c>
      <c r="V17" s="317">
        <v>9</v>
      </c>
      <c r="W17" s="322" t="str">
        <f>IF($F$16="L",0,IF($F$16="W",0,IF($R$22=V17,VLOOKUP($F$16,'Collection_Rates_Before 6-1-23'!$A$5:$G$25,7,FALSE),"")))</f>
        <v/>
      </c>
      <c r="Y17" s="305" t="s">
        <v>268</v>
      </c>
      <c r="Z17" s="311" t="s">
        <v>280</v>
      </c>
      <c r="AA17" s="312">
        <v>2022</v>
      </c>
      <c r="AB17" s="313" t="s">
        <v>288</v>
      </c>
      <c r="AC17" s="317">
        <v>9</v>
      </c>
      <c r="AD17" s="322" t="str">
        <f>IF($F$16="L",0,IF($F$16="W",0,IF($R$22=AC17,VLOOKUP($F$16,'Collection_Rates_Before 6-1-23'!$A$5:$G$25,6,FALSE),"")))</f>
        <v/>
      </c>
    </row>
    <row r="18" spans="2:36" ht="20.100000000000001" customHeight="1" thickBot="1" x14ac:dyDescent="0.3">
      <c r="B18" s="489"/>
      <c r="C18" s="507"/>
      <c r="D18" s="635"/>
      <c r="E18" s="636"/>
      <c r="F18" s="636"/>
      <c r="G18" s="636"/>
      <c r="H18" s="636"/>
      <c r="I18" s="636"/>
      <c r="J18" s="636"/>
      <c r="K18" s="636"/>
      <c r="L18" s="636"/>
      <c r="M18" s="636"/>
      <c r="N18" s="636"/>
      <c r="O18" s="484"/>
      <c r="Q18">
        <v>10</v>
      </c>
      <c r="R18" s="304" t="s">
        <v>268</v>
      </c>
      <c r="S18" s="314" t="s">
        <v>283</v>
      </c>
      <c r="T18" s="315">
        <v>2022</v>
      </c>
      <c r="U18" s="314" t="s">
        <v>294</v>
      </c>
      <c r="V18" s="317">
        <v>10</v>
      </c>
      <c r="W18" s="321" t="str">
        <f>IF($F$16="L",0,IF($F$16="W",0,IF($F$16="AA",1,IF($F$16="D",1,IF($F$16="F",1,IF($F$16="PI",1,IF($R$22=V18,40%,"")))))))</f>
        <v/>
      </c>
      <c r="Y18" s="304" t="s">
        <v>268</v>
      </c>
      <c r="Z18" s="314" t="s">
        <v>283</v>
      </c>
      <c r="AA18" s="315">
        <v>2022</v>
      </c>
      <c r="AB18" s="314" t="s">
        <v>311</v>
      </c>
      <c r="AC18" s="317">
        <v>10</v>
      </c>
      <c r="AD18" s="321">
        <f>IF($F$16="L",0,IF($F$16="W",0,IF($F$16="AA",1,IF($F$16="D",1,IF($F$16="F",1,IF($F$16="PI",1,IF($F$15&lt;DATE(2024,6,1),AC21,IF($F$15&lt;DATE(2025,6,1),AC22,IF($F$15&lt;DATE(2026,6,1),AC23,AC24)))))))))</f>
        <v>0.5</v>
      </c>
    </row>
    <row r="19" spans="2:36" ht="39.6" customHeight="1" thickBot="1" x14ac:dyDescent="0.3">
      <c r="B19" s="489"/>
      <c r="C19" s="648" t="s">
        <v>490</v>
      </c>
      <c r="D19" s="648"/>
      <c r="E19" s="648"/>
      <c r="F19" s="648"/>
      <c r="G19" s="648"/>
      <c r="H19" s="648"/>
      <c r="I19" s="648"/>
      <c r="J19" s="648"/>
      <c r="K19" s="648"/>
      <c r="L19" s="648"/>
      <c r="M19" s="648"/>
      <c r="N19" s="648"/>
      <c r="O19" s="483"/>
    </row>
    <row r="20" spans="2:36" ht="20.100000000000001" customHeight="1" thickTop="1" thickBot="1" x14ac:dyDescent="0.3">
      <c r="B20" s="489"/>
      <c r="C20" s="647" t="s">
        <v>265</v>
      </c>
      <c r="D20" s="647"/>
      <c r="E20" s="508"/>
      <c r="F20" s="508"/>
      <c r="G20" s="508"/>
      <c r="H20" s="508"/>
      <c r="I20" s="638" t="s">
        <v>274</v>
      </c>
      <c r="J20" s="639"/>
      <c r="K20" s="639"/>
      <c r="L20" s="638" t="s">
        <v>275</v>
      </c>
      <c r="M20" s="639"/>
      <c r="N20" s="640"/>
      <c r="O20" s="483"/>
    </row>
    <row r="21" spans="2:36" ht="54" customHeight="1" thickTop="1" thickBot="1" x14ac:dyDescent="0.3">
      <c r="B21" s="489"/>
      <c r="C21" s="629" t="s">
        <v>264</v>
      </c>
      <c r="D21" s="630"/>
      <c r="E21" s="509" t="s">
        <v>263</v>
      </c>
      <c r="F21" s="510" t="s">
        <v>305</v>
      </c>
      <c r="G21" s="510" t="s">
        <v>304</v>
      </c>
      <c r="H21" s="511" t="s">
        <v>306</v>
      </c>
      <c r="I21" s="512" t="s">
        <v>491</v>
      </c>
      <c r="J21" s="513" t="s">
        <v>307</v>
      </c>
      <c r="K21" s="514" t="s">
        <v>309</v>
      </c>
      <c r="L21" s="512" t="str">
        <f>IF(R22=7," Rate Per Vehicle-Mile                               [7]",IF($F$15&lt;DATE(2023,6,1)," Rate Per Vehicle-Mile                             [7]","Percentage of Maximum                                      [7]"))</f>
        <v xml:space="preserve"> Rate Per Vehicle-Mile                             [7]</v>
      </c>
      <c r="M21" s="513" t="str">
        <f>IF(R22=7," Rate Per Dev. Unit                       [8] = [7] * [2]",IF($F$15&lt;DATE(2023,6,1)," Rate Per Dev. Unit                      [8] = [7] * [2]","Rate per Dev. Unit                            [8] = [7] * [5]"))</f>
        <v xml:space="preserve"> Rate Per Dev. Unit                      [8] = [7] * [2]</v>
      </c>
      <c r="N21" s="515" t="str">
        <f>IF($F$14&lt;DATE(2023,6,1)," Collected Impact Fee                                [9] = [8] * [1]","Collected Impact Fee                    [9] = [8] * [1]")</f>
        <v xml:space="preserve"> Collected Impact Fee                                [9] = [8] * [1]</v>
      </c>
      <c r="O21" s="483"/>
      <c r="R21" s="316" t="s">
        <v>295</v>
      </c>
      <c r="Z21" s="323" t="s">
        <v>296</v>
      </c>
      <c r="AA21" s="324">
        <v>1</v>
      </c>
      <c r="AB21" s="325" t="s">
        <v>297</v>
      </c>
      <c r="AC21" s="326">
        <v>0.5</v>
      </c>
    </row>
    <row r="22" spans="2:36" ht="32.1" customHeight="1" thickTop="1" thickBot="1" x14ac:dyDescent="0.3">
      <c r="B22" s="489"/>
      <c r="C22" s="624"/>
      <c r="D22" s="625"/>
      <c r="E22" s="516" t="str">
        <f>IF(C22="","",IF($F$14="","",IF($F$15="","",IF($F$14&gt;$F$15,"",IF($R$22=7,IF(ISERROR(VLOOKUP(C22,LUVMET_10th_Edition_Non_Res!$B$5:$M$79,3,FALSE)),"",VLOOKUP(C22,LUVMET_10th_Edition_Non_Res!$B$5:$M$79,3,FALSE)),IF($F$15&lt;DATE(2023,6,1),IF(ISERROR(VLOOKUP(C22,LUVMET_10th_Edition_Non_Res!$B$5:$M$79,3,FALSE)),"",VLOOKUP(C22,LUVMET_10th_Edition_Non_Res!$B$5:$M$79,3,FALSE)),IF(ISERROR(VLOOKUP(C22,'LUVMET_11th_Edition-Non_Res'!$B$6:$O$87,5,FALSE)),"",VLOOKUP(C22,'LUVMET_11th_Edition-Non_Res'!$B$6:$O$87,5,FALSE))))))))</f>
        <v/>
      </c>
      <c r="F22" s="581"/>
      <c r="G22" s="517" t="str">
        <f>IF($F$14="","",IF($F$15="","",IF($F$14&gt;$F$15,"",IF(C22="","",IF($R$22=7,IF(ISERROR(VLOOKUP(C22,LUVMET_10th_Edition_Non_Res!$B$5:$M79,12,FALSE)),"",VLOOKUP(C22,LUVMET_10th_Edition_Non_Res!$B$5:$M$79,12,FALSE)),IF($F$15&lt;DATE(2023,6,1),IF(ISERROR(VLOOKUP(C22,LUVMET_10th_Edition_Non_Res!$B$5:$M$79,12,FALSE)),"",VLOOKUP(C22,LUVMET_10th_Edition_Non_Res!$B$5:$M$79,12,FALSE)),IF(ISERROR(VLOOKUP(C22,'LUVMET_11th_Edition-Non_Res'!$B$5:$P$86,15,FALSE)),"",VLOOKUP(C22,'LUVMET_11th_Edition-Non_Res'!$B$5:$P$86,15,FALSE))))))))</f>
        <v/>
      </c>
      <c r="H22" s="518" t="str">
        <f>IF($F$14="","",IF($F$15="","",IF($F$14&gt;$F$15,"",IF(C22="","",IF(F22="","Enter # of Dev. Units",IF(G22="","",F22*G22))))))</f>
        <v/>
      </c>
      <c r="I22" s="519" t="str">
        <f>IF(C22="","",IF($F$14="","Enter Date of Final Plat Approval",IF($F$15="","Enter Date of Building Permit Application",IF($F$14&gt;$F$15,"Plat Must Be Approved Prior to Building Permit",IF($F$16="","Enter Service Area",IF(F22="","Enter # of Dev. Units",IF($F$14&lt;DATE(2013,4,1),VLOOKUP($F$16,Schedule1!$B$4:$G$25,3,FALSE),IF($F$14&lt;DATE(2018,4,1),VLOOKUP($F$16,Schedule1!$B$4:$G$25,4,FALSE),IF($F$14&lt;DATE(2022,11,1),VLOOKUP($F$16,Schedule1!$B$4:$G$25,5,FALSE),VLOOKUP($F$16,Schedule1!$B$4:$G$25,6,FALSE))))))))))</f>
        <v/>
      </c>
      <c r="J22" s="520" t="str">
        <f>IF(C22="","",IF($F$14="","Enter Date of Final Plat Approval",IF($F$15="","Enter Date of Building Permit Application",IF($F$14&gt;$F$15,"Plat Must Be Approved Prior to Building Permit",IF($F$16="","Enter Service Area",IF(F22="","Enter # of Dev. Units",I22*G22))))))</f>
        <v/>
      </c>
      <c r="K22" s="521" t="str">
        <f>IF(C22="","",IF(J22="","",IF(C22="","",IF($F$14="","Enter Date of Final Plat Approval",IF($F$15="","Enter Date of Building Permit Application",IF($F$14&gt;$F$15,"Plat Must Be Approved Prior to Building Permit",IF(I22="Enter Service Area","",IF(F22="","Enter # of Dev. Units",I22*H22))))))))</f>
        <v/>
      </c>
      <c r="L22" s="522" t="str">
        <f>IF(C22="","",IF(C22="","",IF($F$14="","Enter Date of Final Plat Approval",IF($F$15="","Enter Date of Building Permit Application",IF($F$14&gt;$F$15,"Plat Must Be Approved Prior to Building Permit",IF(I22="Enter Service Area","",IF(F22="","Enter # of Dev. Units",IF(I22=0,0,VLOOKUP($R$22,$V$8:$W$18,2,FALSE)))))))))</f>
        <v/>
      </c>
      <c r="M22" s="520" t="str">
        <f>IF(C22="","",IF(J22="","",IF($F$14="","Enter Date of Final Plat Approval",IF($F$15="","Enter Date of Building Permit Application",IF($F$14&gt;$F$15,"Plat Must Be Approved Prior to Building Permit",IF($F$16="","Enter Service Area",IF(F22="","Enter # of Dev. Units",IF($R$22=7,L22*G22,IF($F$15&lt;DATE(2023,6,1),L22*G22,L22*J22)))))))))</f>
        <v/>
      </c>
      <c r="N22" s="521" t="str">
        <f>IF(C22="","",IF(M22="","",IF(C22="","",IF($F$14="","Enter Date of Final Plat Approval",IF($F$15="","Enter Date of Building Permit Application",IF($F$14&gt;$F$15,"Plat Must Be Approved Prior to Building Permit",IF(M22="Enter Service Area","",IF(F22="","Enter # of Dev. Units",IF(L22=0.4,K22*L22,M22*F22)))))))))</f>
        <v/>
      </c>
      <c r="O22" s="483"/>
      <c r="R22"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c r="Z22" s="304" t="s">
        <v>298</v>
      </c>
      <c r="AA22" s="315">
        <v>2</v>
      </c>
      <c r="AB22" s="314" t="s">
        <v>299</v>
      </c>
      <c r="AC22" s="326">
        <v>0.55000000000000004</v>
      </c>
      <c r="AI22" s="327"/>
      <c r="AJ22" s="327"/>
    </row>
    <row r="23" spans="2:36" ht="32.1" customHeight="1" thickBot="1" x14ac:dyDescent="0.3">
      <c r="B23" s="489"/>
      <c r="C23" s="624"/>
      <c r="D23" s="625"/>
      <c r="E23" s="516" t="str">
        <f>IF(C23="","",IF($F$14="","",IF($F$15="","",IF($F$14&gt;$F$15,"",IF($R$22=7,IF(ISERROR(VLOOKUP(C23,LUVMET_10th_Edition_Non_Res!$B$5:$M$79,3,FALSE)),"",VLOOKUP(C23,LUVMET_10th_Edition_Non_Res!$B$5:$M$79,3,FALSE)),IF($F$15&lt;DATE(2023,6,1),IF(ISERROR(VLOOKUP(C23,LUVMET_10th_Edition_Non_Res!$B$5:$M$79,3,FALSE)),"",VLOOKUP(C23,LUVMET_10th_Edition_Non_Res!$B$5:$M$79,3,FALSE)),IF(ISERROR(VLOOKUP(C23,'LUVMET_11th_Edition-Non_Res'!$B$6:$O$87,5,FALSE)),"",VLOOKUP(C23,'LUVMET_11th_Edition-Non_Res'!$B$6:$O$87,5,FALSE))))))))</f>
        <v/>
      </c>
      <c r="F23" s="582"/>
      <c r="G23" s="517" t="str">
        <f>IF($F$14="","",IF($F$15="","",IF($F$14&gt;$F$15,"",IF(C23="","",IF($R$22=7,IF(ISERROR(VLOOKUP(C23,LUVMET_10th_Edition_Non_Res!$B$5:$M80,12,FALSE)),"",VLOOKUP(C23,LUVMET_10th_Edition_Non_Res!$B$5:$M$79,12,FALSE)),IF($F$15&lt;DATE(2023,6,1),IF(ISERROR(VLOOKUP(C23,LUVMET_10th_Edition_Non_Res!$B$5:$M$79,12,FALSE)),"",VLOOKUP(C23,LUVMET_10th_Edition_Non_Res!$B$5:$M$79,12,FALSE)),IF(ISERROR(VLOOKUP(C23,'LUVMET_11th_Edition-Non_Res'!$B$5:$P$86,15,FALSE)),"",VLOOKUP(C23,'LUVMET_11th_Edition-Non_Res'!$B$5:$P$86,15,FALSE))))))))</f>
        <v/>
      </c>
      <c r="H23" s="518" t="str">
        <f>IF($F$14="","",IF($F$15="","",IF($F$14&gt;$F$15,"",IF(C23="","",IF(F23="","Enter # of Dev. Units",IF(G23="","",F23*G23))))))</f>
        <v/>
      </c>
      <c r="I23" s="519" t="str">
        <f>IF(C23="","",IF($F$14="","Enter Date of Final Plat Approval",IF($F$15="","Enter Date of Building Permit Application",IF($F$14&gt;$F$15,"Plat Must Be Approved Prior to Building Permit",IF($F$16="","Enter Service Area",IF(F23="","Enter # of Dev. Units",IF($F$14&lt;DATE(2013,4,1),VLOOKUP($F$16,Schedule1!$B$4:$G$25,3,FALSE),IF($F$14&lt;DATE(2018,4,1),VLOOKUP($F$16,Schedule1!$B$4:$G$25,4,FALSE),IF($F$14&lt;DATE(2022,11,1),VLOOKUP($F$16,Schedule1!$B$4:$G$25,5,FALSE),VLOOKUP($F$16,Schedule1!$B$4:$G$25,6,FALSE))))))))))</f>
        <v/>
      </c>
      <c r="J23" s="520" t="str">
        <f t="shared" ref="J23:J26" si="0">IF(C23="","",IF(G23 = "","",IF($F$14="","Enter Date of Final Plat Approval",IF($F$15="","Enter Date of Building Permit Application",IF($F$14&gt;$F$15,"Plat Must Be Approved Prior to Building Permit",IF($F$16="","Enter Service Area",IF(F23="","Enter # of Dev. Units",I23*G23)))))))</f>
        <v/>
      </c>
      <c r="K23" s="521" t="str">
        <f t="shared" ref="K23:K26" si="1">IF(C23="","",IF(J23="","",IF(C23="","",IF($F$14="","Enter Date of Final Plat Approval",IF($F$15="","Enter Date of Building Permit Application",IF($F$14&gt;$F$15,"Plat Must Be Approved Prior to Building Permit",IF(I23="Enter Service Area","",IF(F23="","Enter # of Dev. Units",I23*H23))))))))</f>
        <v/>
      </c>
      <c r="L23" s="522" t="str">
        <f>IF(C23="","",IF(C23="","",IF($F$14="","Enter Date of Final Plat Approval",IF($F$15="","Enter Date of Building Permit Application",IF($F$14&gt;$F$15,"Plat Must Be Approved Prior to Building Permit",IF(I23="Enter Service Area","",IF(F23="","Enter # of Dev. Units",IF(I23=0,0,VLOOKUP($R$22,$V$8:$W$18,2,FALSE)))))))))</f>
        <v/>
      </c>
      <c r="M23" s="520" t="str">
        <f>IF(C23="","",IF(J23="","",IF($F$14="","Enter Date of Final Plat Approval",IF($F$15="","Enter Date of Building Permit Application",IF($F$14&gt;$F$15,"Plat Must Be Approved Prior to Building Permit",IF($F$16="","Enter Service Area",IF(F23="","Enter # of Dev. Units",IF($R$22=7,L23*G23,IF($F$15&lt;DATE(2023,6,1),L23*G23,L23*J23)))))))))</f>
        <v/>
      </c>
      <c r="N23" s="521" t="str">
        <f>IF(C23="","",IF(M23="","",IF(C23="","",IF($F$14="","Enter Date of Final Plat Approval",IF($F$15="","Enter Date of Building Permit Application",IF($F$14&gt;$F$15,"Plat Must Be Approved Prior to Building Permit",IF(M23="Enter Service Area","",IF(F23="","Enter # of Dev. Units",IF(L23=0.4,K23*L23,M23*F23)))))))))</f>
        <v/>
      </c>
      <c r="O23" s="483"/>
      <c r="R23" s="318"/>
      <c r="Z23" s="304" t="s">
        <v>300</v>
      </c>
      <c r="AA23" s="315">
        <v>3</v>
      </c>
      <c r="AB23" s="314" t="s">
        <v>301</v>
      </c>
      <c r="AC23" s="326">
        <v>0.6</v>
      </c>
    </row>
    <row r="24" spans="2:36" ht="32.1" customHeight="1" thickBot="1" x14ac:dyDescent="0.3">
      <c r="B24" s="489"/>
      <c r="C24" s="624"/>
      <c r="D24" s="625"/>
      <c r="E24" s="516" t="str">
        <f>IF(C24="","",IF($F$14="","",IF($F$15="","",IF($F$14&gt;$F$15,"",IF($R$22=7,IF(ISERROR(VLOOKUP(C24,LUVMET_10th_Edition_Non_Res!$B$5:$M$79,3,FALSE)),"",VLOOKUP(C24,LUVMET_10th_Edition_Non_Res!$B$5:$M$79,3,FALSE)),IF($F$15&lt;DATE(2023,6,1),IF(ISERROR(VLOOKUP(C24,LUVMET_10th_Edition_Non_Res!$B$5:$M$79,3,FALSE)),"",VLOOKUP(C24,LUVMET_10th_Edition_Non_Res!$B$5:$M$79,3,FALSE)),IF(ISERROR(VLOOKUP(C24,'LUVMET_11th_Edition-Non_Res'!$B$6:$O$87,5,FALSE)),"",VLOOKUP(C24,'LUVMET_11th_Edition-Non_Res'!$B$6:$O$87,5,FALSE))))))))</f>
        <v/>
      </c>
      <c r="F24" s="582"/>
      <c r="G24" s="517" t="str">
        <f>IF($F$14="","",IF($F$15="","",IF($F$14&gt;$F$15,"",IF(C24="","",IF($R$22=7,IF(ISERROR(VLOOKUP(C24,LUVMET_10th_Edition_Non_Res!$B$5:$M81,12,FALSE)),"",VLOOKUP(C24,LUVMET_10th_Edition_Non_Res!$B$5:$M$79,12,FALSE)),IF($F$15&lt;DATE(2023,6,1),IF(ISERROR(VLOOKUP(C24,LUVMET_10th_Edition_Non_Res!$B$5:$M$79,12,FALSE)),"",VLOOKUP(C24,LUVMET_10th_Edition_Non_Res!$B$5:$M$79,12,FALSE)),IF(ISERROR(VLOOKUP(C24,'LUVMET_11th_Edition-Non_Res'!$B$5:$P$86,15,FALSE)),"",VLOOKUP(C24,'LUVMET_11th_Edition-Non_Res'!$B$5:$P$86,15,FALSE))))))))</f>
        <v/>
      </c>
      <c r="H24" s="518" t="str">
        <f>IF($F$14="","",IF($F$15="","",IF($F$14&gt;$F$15,"",IF(C24="","",IF(F24="","Enter # of Dev. Units",IF(G24="","",F24*G24))))))</f>
        <v/>
      </c>
      <c r="I24" s="519" t="str">
        <f>IF(C24="","",IF($F$14="","Enter Date of Final Plat Approval",IF($F$15="","Enter Date of Building Permit Application",IF($F$14&gt;$F$15,"Plat Must Be Approved Prior to Building Permit",IF($F$16="","Enter Service Area",IF(F24="","Enter # of Dev. Units",IF($F$14&lt;DATE(2013,4,1),VLOOKUP($F$16,Schedule1!$B$4:$G$25,3,FALSE),IF($F$14&lt;DATE(2018,4,1),VLOOKUP($F$16,Schedule1!$B$4:$G$25,4,FALSE),IF($F$14&lt;DATE(2022,11,1),VLOOKUP($F$16,Schedule1!$B$4:$G$25,5,FALSE),VLOOKUP($F$16,Schedule1!$B$4:$G$25,6,FALSE))))))))))</f>
        <v/>
      </c>
      <c r="J24" s="520" t="str">
        <f t="shared" si="0"/>
        <v/>
      </c>
      <c r="K24" s="521" t="str">
        <f t="shared" si="1"/>
        <v/>
      </c>
      <c r="L24" s="522" t="str">
        <f>IF(C24="","",IF(C24="","",IF($F$14="","Enter Date of Final Plat Approval",IF($F$15="","Enter Date of Building Permit Application",IF($F$14&gt;$F$15,"Plat Must Be Approved Prior to Building Permit",IF(I24="Enter Service Area","",IF(F24="","Enter # of Dev. Units",IF(I24=0,0,VLOOKUP($R$22,$V$8:$W$18,2,FALSE)))))))))</f>
        <v/>
      </c>
      <c r="M24" s="520" t="str">
        <f>IF(C24="","",IF(J24="","",IF($F$14="","Enter Date of Final Plat Approval",IF($F$15="","Enter Date of Building Permit Application",IF($F$14&gt;$F$15,"Plat Must Be Approved Prior to Building Permit",IF($F$16="","Enter Service Area",IF(F24="","Enter # of Dev. Units",IF($R$22=7,L24*G24,IF($F$15&lt;DATE(2023,6,1),L24*G24,L24*J24)))))))))</f>
        <v/>
      </c>
      <c r="N24" s="521" t="str">
        <f>IF(C24="","",IF(M24="","",IF(C24="","",IF($F$14="","Enter Date of Final Plat Approval",IF($F$15="","Enter Date of Building Permit Application",IF($F$14&gt;$F$15,"Plat Must Be Approved Prior to Building Permit",IF(M24="Enter Service Area","",IF(F24="","Enter # of Dev. Units",IF(L24=0.4,K24*L24,M24*F24)))))))))</f>
        <v/>
      </c>
      <c r="O24" s="483"/>
      <c r="R24" s="318"/>
      <c r="Z24" s="304" t="s">
        <v>302</v>
      </c>
      <c r="AA24" s="315">
        <v>4</v>
      </c>
      <c r="AB24" s="314" t="s">
        <v>303</v>
      </c>
      <c r="AC24" s="326">
        <v>0.65</v>
      </c>
    </row>
    <row r="25" spans="2:36" ht="32.1" customHeight="1" x14ac:dyDescent="0.25">
      <c r="B25" s="489"/>
      <c r="C25" s="624"/>
      <c r="D25" s="625"/>
      <c r="E25" s="516" t="str">
        <f>IF(C25="","",IF($F$14="","",IF($F$15="","",IF($F$14&gt;$F$15,"",IF($R$22=7,IF(ISERROR(VLOOKUP(C25,LUVMET_10th_Edition_Non_Res!$B$5:$M$79,3,FALSE)),"",VLOOKUP(C25,LUVMET_10th_Edition_Non_Res!$B$5:$M$79,3,FALSE)),IF($F$15&lt;DATE(2023,6,1),IF(ISERROR(VLOOKUP(C25,LUVMET_10th_Edition_Non_Res!$B$5:$M$79,3,FALSE)),"",VLOOKUP(C25,LUVMET_10th_Edition_Non_Res!$B$5:$M$79,3,FALSE)),IF(ISERROR(VLOOKUP(C25,'LUVMET_11th_Edition-Non_Res'!$B$6:$O$87,5,FALSE)),"",VLOOKUP(C25,'LUVMET_11th_Edition-Non_Res'!$B$6:$O$87,5,FALSE))))))))</f>
        <v/>
      </c>
      <c r="F25" s="582"/>
      <c r="G25" s="517" t="str">
        <f>IF($F$14="","",IF($F$15="","",IF($F$14&gt;$F$15,"",IF(C25="","",IF($R$22=7,IF(ISERROR(VLOOKUP(C25,LUVMET_10th_Edition_Non_Res!$B$5:$M82,12,FALSE)),"",VLOOKUP(C25,LUVMET_10th_Edition_Non_Res!$B$5:$M$79,12,FALSE)),IF($F$15&lt;DATE(2023,6,1),IF(ISERROR(VLOOKUP(C25,LUVMET_10th_Edition_Non_Res!$B$5:$M$79,12,FALSE)),"",VLOOKUP(C25,LUVMET_10th_Edition_Non_Res!$B$5:$M$79,12,FALSE)),IF(ISERROR(VLOOKUP(C25,'LUVMET_11th_Edition-Non_Res'!$B$5:$P$86,15,FALSE)),"",VLOOKUP(C25,'LUVMET_11th_Edition-Non_Res'!$B$5:$P$86,15,FALSE))))))))</f>
        <v/>
      </c>
      <c r="H25" s="518" t="str">
        <f>IF($F$14="","",IF($F$15="","",IF($F$14&gt;$F$15,"",IF(C25="","",IF(F25="","Enter # of Dev. Units",IF(G25="","",F25*G25))))))</f>
        <v/>
      </c>
      <c r="I25" s="519" t="str">
        <f>IF(C25="","",IF($F$14="","Enter Date of Final Plat Approval",IF($F$15="","Enter Date of Building Permit Application",IF($F$14&gt;$F$15,"Plat Must Be Approved Prior to Building Permit",IF($F$16="","Enter Service Area",IF(F25="","Enter # of Dev. Units",IF($F$14&lt;DATE(2013,4,1),VLOOKUP($F$16,Schedule1!$B$4:$G$25,3,FALSE),IF($F$14&lt;DATE(2018,4,1),VLOOKUP($F$16,Schedule1!$B$4:$G$25,4,FALSE),IF($F$14&lt;DATE(2022,11,1),VLOOKUP($F$16,Schedule1!$B$4:$G$25,5,FALSE),VLOOKUP($F$16,Schedule1!$B$4:$G$25,6,FALSE))))))))))</f>
        <v/>
      </c>
      <c r="J25" s="520" t="str">
        <f t="shared" si="0"/>
        <v/>
      </c>
      <c r="K25" s="521" t="str">
        <f t="shared" si="1"/>
        <v/>
      </c>
      <c r="L25" s="522" t="str">
        <f>IF(C25="","",IF(C25="","",IF($F$14="","Enter Date of Final Plat Approval",IF($F$15="","Enter Date of Building Permit Application",IF($F$14&gt;$F$15,"Plat Must Be Approved Prior to Building Permit",IF(I25="Enter Service Area","",IF(F25="","Enter # of Dev. Units",IF(I25=0,0,VLOOKUP($R$22,$V$8:$W$18,2,FALSE)))))))))</f>
        <v/>
      </c>
      <c r="M25" s="520" t="str">
        <f>IF(C25="","",IF(J25="","",IF($F$14="","Enter Date of Final Plat Approval",IF($F$15="","Enter Date of Building Permit Application",IF($F$14&gt;$F$15,"Plat Must Be Approved Prior to Building Permit",IF($F$16="","Enter Service Area",IF(F25="","Enter # of Dev. Units",IF($R$22=7,L25*G25,IF($F$15&lt;DATE(2023,6,1),L25*G25,L25*J25)))))))))</f>
        <v/>
      </c>
      <c r="N25" s="521" t="str">
        <f>IF(C25="","",IF(M25="","",IF(C25="","",IF($F$14="","Enter Date of Final Plat Approval",IF($F$15="","Enter Date of Building Permit Application",IF($F$14&gt;$F$15,"Plat Must Be Approved Prior to Building Permit",IF(M25="Enter Service Area","",IF(F25="","Enter # of Dev. Units",IF(L25=0.4,K25*L25,M25*F25)))))))))</f>
        <v/>
      </c>
      <c r="O25" s="483"/>
      <c r="R25" s="319"/>
    </row>
    <row r="26" spans="2:36" ht="32.1" customHeight="1" thickBot="1" x14ac:dyDescent="0.3">
      <c r="B26" s="489"/>
      <c r="C26" s="624"/>
      <c r="D26" s="625"/>
      <c r="E26" s="516" t="str">
        <f>IF(C26="","",IF($F$14="","",IF($F$15="","",IF($F$14&gt;$F$15,"",IF($R$22=7,IF(ISERROR(VLOOKUP(C26,LUVMET_10th_Edition_Non_Res!$B$5:$M$79,3,FALSE)),"",VLOOKUP(C26,LUVMET_10th_Edition_Non_Res!$B$5:$M$79,3,FALSE)),IF($F$15&lt;DATE(2023,6,1),IF(ISERROR(VLOOKUP(C26,LUVMET_10th_Edition_Non_Res!$B$5:$M$79,3,FALSE)),"",VLOOKUP(C26,LUVMET_10th_Edition_Non_Res!$B$5:$M$79,3,FALSE)),IF(ISERROR(VLOOKUP(C26,'LUVMET_11th_Edition-Non_Res'!$B$6:$O$87,5,FALSE)),"",VLOOKUP(C26,'LUVMET_11th_Edition-Non_Res'!$B$6:$O$87,5,FALSE))))))))</f>
        <v/>
      </c>
      <c r="F26" s="583"/>
      <c r="G26" s="517" t="str">
        <f>IF($F$14="","",IF($F$15="","",IF($F$14&gt;$F$15,"",IF(C26="","",IF($R$22=7,IF(ISERROR(VLOOKUP(C26,LUVMET_10th_Edition_Non_Res!$B$5:$M83,12,FALSE)),"",VLOOKUP(C26,LUVMET_10th_Edition_Non_Res!$B$5:$M$79,12,FALSE)),IF($F$15&lt;DATE(2023,6,1),IF(ISERROR(VLOOKUP(C26,LUVMET_10th_Edition_Non_Res!$B$5:$M$79,12,FALSE)),"",VLOOKUP(C26,LUVMET_10th_Edition_Non_Res!$B$5:$M$79,12,FALSE)),IF(ISERROR(VLOOKUP(C26,'LUVMET_11th_Edition-Non_Res'!$B$5:$P$86,15,FALSE)),"",VLOOKUP(C26,'LUVMET_11th_Edition-Non_Res'!$B$5:$P$86,15,FALSE))))))))</f>
        <v/>
      </c>
      <c r="H26" s="518" t="str">
        <f>IF($F$14="","",IF($F$15="","",IF($F$14&gt;$F$15,"",IF(C26="","",IF(F26="","Enter # of Dev. Units",IF(G26="","",F26*G26))))))</f>
        <v/>
      </c>
      <c r="I26" s="519" t="str">
        <f>IF(C26="","",IF($F$14="","Enter Date of Final Plat Approval",IF($F$15="","Enter Date of Building Permit Application",IF($F$14&gt;$F$15,"Plat Must Be Approved Prior to Building Permit",IF($F$16="","Enter Service Area",IF(F26="","Enter # of Dev. Units",IF($F$14&lt;DATE(2013,4,1),VLOOKUP($F$16,Schedule1!$B$4:$G$25,3,FALSE),IF($F$14&lt;DATE(2018,4,1),VLOOKUP($F$16,Schedule1!$B$4:$G$25,4,FALSE),IF($F$14&lt;DATE(2022,11,1),VLOOKUP($F$16,Schedule1!$B$4:$G$25,5,FALSE),VLOOKUP($F$16,Schedule1!$B$4:$G$25,6,FALSE))))))))))</f>
        <v/>
      </c>
      <c r="J26" s="525" t="str">
        <f t="shared" si="0"/>
        <v/>
      </c>
      <c r="K26" s="526" t="str">
        <f t="shared" si="1"/>
        <v/>
      </c>
      <c r="L26" s="522" t="str">
        <f>IF(C26="","",IF(C26="","",IF($F$14="","Enter Date of Final Plat Approval",IF($F$15="","Enter Date of Building Permit Application",IF($F$14&gt;$F$15,"Plat Must Be Approved Prior to Building Permit",IF(I26="Enter Service Area","",IF(F26="","Enter # of Dev. Units",IF(I26=0,0,VLOOKUP($R$22,$V$8:$W$18,2,FALSE)))))))))</f>
        <v/>
      </c>
      <c r="M26" s="520" t="str">
        <f>IF(C26="","",IF(J26="","",IF($F$14="","Enter Date of Final Plat Approval",IF($F$15="","Enter Date of Building Permit Application",IF($F$14&gt;$F$15,"Plat Must Be Approved Prior to Building Permit",IF($F$16="","Enter Service Area",IF(F26="","Enter # of Dev. Units",IF($R$22=7,L26*G26,IF($F$15&lt;DATE(2023,6,1),L26*G26,L26*J26)))))))))</f>
        <v/>
      </c>
      <c r="N26" s="521" t="str">
        <f>IF(C26="","",IF(M26="","",IF(C26="","",IF($F$14="","Enter Date of Final Plat Approval",IF($F$15="","Enter Date of Building Permit Application",IF($F$14&gt;$F$15,"Plat Must Be Approved Prior to Building Permit",IF(M26="Enter Service Area","",IF(F26="","Enter # of Dev. Units",IF(L26=0.4,K26*L26,M26*F26)))))))))</f>
        <v/>
      </c>
      <c r="O26" s="483"/>
    </row>
    <row r="27" spans="2:36" ht="30" customHeight="1" thickTop="1" thickBot="1" x14ac:dyDescent="0.3">
      <c r="B27" s="489"/>
      <c r="C27" s="614" t="s">
        <v>421</v>
      </c>
      <c r="D27" s="614"/>
      <c r="E27" s="614"/>
      <c r="F27" s="614"/>
      <c r="G27" s="614"/>
      <c r="H27" s="528"/>
      <c r="I27" s="529" t="s">
        <v>273</v>
      </c>
      <c r="J27" s="530"/>
      <c r="K27" s="531">
        <f>SUM(K22:K26)</f>
        <v>0</v>
      </c>
      <c r="L27" s="532"/>
      <c r="M27" s="533"/>
      <c r="N27" s="534">
        <f>SUM(N22:N26)</f>
        <v>0</v>
      </c>
      <c r="O27" s="483"/>
    </row>
    <row r="28" spans="2:36" ht="24" customHeight="1" thickTop="1" thickBot="1" x14ac:dyDescent="0.3">
      <c r="B28" s="489"/>
      <c r="C28" s="599"/>
      <c r="D28" s="599"/>
      <c r="E28" s="535"/>
      <c r="F28" s="536"/>
      <c r="G28" s="537"/>
      <c r="H28" s="535"/>
      <c r="I28" s="538"/>
      <c r="J28" s="538"/>
      <c r="K28" s="539"/>
      <c r="L28" s="540"/>
      <c r="M28" s="540"/>
      <c r="N28" s="541"/>
      <c r="O28" s="483"/>
    </row>
    <row r="29" spans="2:36" ht="19.350000000000001" customHeight="1" thickTop="1" thickBot="1" x14ac:dyDescent="0.3">
      <c r="B29" s="489"/>
      <c r="C29" s="637" t="s">
        <v>266</v>
      </c>
      <c r="D29" s="637"/>
      <c r="E29" s="542"/>
      <c r="F29" s="543"/>
      <c r="G29" s="544"/>
      <c r="H29" s="542"/>
      <c r="I29" s="626" t="s">
        <v>274</v>
      </c>
      <c r="J29" s="626"/>
      <c r="K29" s="626"/>
      <c r="L29" s="626" t="s">
        <v>275</v>
      </c>
      <c r="M29" s="626"/>
      <c r="N29" s="626"/>
      <c r="O29" s="483"/>
      <c r="R29" s="316" t="s">
        <v>310</v>
      </c>
    </row>
    <row r="30" spans="2:36" ht="54.6" customHeight="1" thickTop="1" thickBot="1" x14ac:dyDescent="0.3">
      <c r="B30" s="489"/>
      <c r="C30" s="629" t="s">
        <v>264</v>
      </c>
      <c r="D30" s="630"/>
      <c r="E30" s="509" t="s">
        <v>263</v>
      </c>
      <c r="F30" s="510" t="s">
        <v>305</v>
      </c>
      <c r="G30" s="510" t="s">
        <v>304</v>
      </c>
      <c r="H30" s="511" t="s">
        <v>306</v>
      </c>
      <c r="I30" s="545" t="s">
        <v>491</v>
      </c>
      <c r="J30" s="546" t="s">
        <v>307</v>
      </c>
      <c r="K30" s="547" t="s">
        <v>308</v>
      </c>
      <c r="L30" s="545" t="str">
        <f>IF(R31=7," Rate Per Vehicle-Mile                        [7]",IF($F$15&lt;DATE(2023,6,1)," Rate Per Vehicle-Mile                           [7]","Percentage of Maximum                                [7]"))</f>
        <v xml:space="preserve"> Rate Per Vehicle-Mile                           [7]</v>
      </c>
      <c r="M30" s="548" t="str">
        <f>IF(R31=7," Rate Per Dev. Unit                           [8] = [7] * [2]",IF($F$15&lt;DATE(2023,6,1)," Rate Per Dev. Unit                             [8] = [7] * [2]","Rate per Dev. Unit                          [8] = [7] * [5]"))</f>
        <v xml:space="preserve"> Rate Per Dev. Unit                             [8] = [7] * [2]</v>
      </c>
      <c r="N30" s="549" t="str">
        <f>IF($F$14&lt;DATE(2023,6,1)," Collected Impact Fee                             [9] = [8] * [1]","Collected Impact Fee                 [9] = [8] * [1]")</f>
        <v xml:space="preserve"> Collected Impact Fee                             [9] = [8] * [1]</v>
      </c>
      <c r="O30" s="483"/>
      <c r="R30"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row>
    <row r="31" spans="2:36" ht="32.1" customHeight="1" thickTop="1" x14ac:dyDescent="0.25">
      <c r="B31" s="489"/>
      <c r="C31" s="631"/>
      <c r="D31" s="632"/>
      <c r="E31" s="516" t="str">
        <f>IF(C31="","",IF($F$14="","",IF($F$15="","",IF($F$14&gt;$F$15,"",IF($R$30=7, VLOOKUP(C31,LUVMET_10th_Edition_Res!$B$6:$M$14,3,FALSE),IF($F$15&lt;DATE(2023,6,1), VLOOKUP(C31,LUVMET_10th_Edition_Res!$B$6:$M$14,3,FALSE), VLOOKUP(C31,LUVMET_11th_Edition_Residential!$B$6:$F$13,5,FALSE)))))))</f>
        <v/>
      </c>
      <c r="F31" s="581"/>
      <c r="G31" s="517" t="str">
        <f>IF($F$14="","",IF($F$15="","",IF($F$14&gt;$F$15,"",IF(C31="","",IF($R$30=7,VLOOKUP(C31,LUVMET_10th_Edition_Res!$B$6:$M$14,12,FALSE),IF($F$15&lt;DATE(2023,6,1), VLOOKUP(C31,LUVMET_10th_Edition_Res!$B$6:$M$14,12,FALSE), VLOOKUP(C31,LUVMET_11th_Edition_Residential!$B$6:$P$13,15,FALSE)))))))</f>
        <v/>
      </c>
      <c r="H31" s="518" t="str">
        <f>IF($F$14="","",IF($F$15="","",IF($F$14&gt;$F$15,"",IF(C31="","",IF(F31="","Enter # of Dev. Units",IF(G31="","",F31*G31))))))</f>
        <v/>
      </c>
      <c r="I31" s="550" t="str">
        <f>IF(C31="","",IF($F$14="","Enter Date of Final Plat Approval",IF($F$15="","Enter Date of Building Permit Application",IF($F$14&gt;$F$15,"Plat Must Be Approved Prior to Building Permit",IF($F$16="","Enter Service Area",IF(F31="","Enter # of Dev. Units",IF($F$14&lt;DATE(2013,4,1),VLOOKUP($F$16,Schedule1!$B$4:$G$25,3,FALSE),IF($F$14&lt;DATE(2018,4,1),VLOOKUP($F$16,Schedule1!$B$4:$G$25,4,FALSE),IF($F$14&lt;DATE(2022,11,1),VLOOKUP($F$16,Schedule1!$B$4:$G$25,5,FALSE),VLOOKUP($F$16,Schedule1!$B$4:$G$25,6,FALSE))))))))))</f>
        <v/>
      </c>
      <c r="J31" s="520" t="str">
        <f>IF(C31="","",IF($F$14="","Enter Date of Final Plat Approval",IF($F$15="","Enter Date of Building Permit Application",IF($F$14&gt;$F$15,"Plat Must Be Approved Prior to Building Permit",IF($F$16="","Enter Service Area",IF(F31="","Enter # of Dev. Units",I31*G31))))))</f>
        <v/>
      </c>
      <c r="K31" s="521" t="str">
        <f>IF(C31="","",IF(C31="","",IF($F$14="","Enter Date of Final Plat Approval",IF($F$15="","Enter Date of Building Permit Application",IF($F$14&gt;$F$15,"Plat Must Be Approved Prior to Building Permit",IF(I31="Enter Service Area","",IF(F31="","Enter # of Dev. Units",I31*H31)))))))</f>
        <v/>
      </c>
      <c r="L31" s="551" t="str">
        <f>IF(C31="","",IF(C31="","",IF($F$14="","Enter Date of Final Plat Approval",IF($F$15="","Enter Date of Building Permit Application",IF($F$14&gt;$F$15,"Plat Must Be Approved Prior to Building Permit",IF(I31="Enter Service Area","",IF(F31="","Enter # of Dev. Units",IF(I31=0,0,VLOOKUP($R$30,$AC$8:$AD$18,2,FALSE)))))))))</f>
        <v/>
      </c>
      <c r="M31" s="552" t="str">
        <f>IF(C31="","",IF(J31="","",IF($F$14="","Enter Date of Final Plat Approval",IF($F$15="","Enter Date of Building Permit Application",IF($F$14&gt;$F$15,"Plat Must Be Approved Prior to Building Permit",IF($F$16="","Enter Service Area",IF(F31="","Enter # of Dev. Units",IF($R$22=7,L31*G31,IF($F$15&lt;DATE(2023,6,1),L31*G31,L31*J31)))))))))</f>
        <v/>
      </c>
      <c r="N31" s="553" t="str">
        <f>IF(C31="","",IF(C31="","",IF($F$14="","Enter Date of Final Plat Approval",IF($F$15="","Enter Date of Building Permit Application",IF($F$14&gt;$F$15,"Plat Must Be Approved Prior to Building Permit",IF(I31="Enter Service Area","",IF(F31="","Enter # of Dev. Units",IF(L31=1,L31*K31,IF(L31=0.5,K31*L31, IF(L31=0.55,L31*K31,IF(L31=0.6,L31*K31,IF(L31=0.65,L31*K31,L31*H31))))))))))))</f>
        <v/>
      </c>
      <c r="O31" s="485"/>
      <c r="P31" s="327"/>
      <c r="S31">
        <v>10</v>
      </c>
    </row>
    <row r="32" spans="2:36" ht="32.1" customHeight="1" x14ac:dyDescent="0.25">
      <c r="B32" s="489"/>
      <c r="C32" s="633"/>
      <c r="D32" s="634"/>
      <c r="E32" s="516" t="str">
        <f>IF(C32="","",IF($F$14="","",IF($F$15="","",IF($F$14&gt;$F$15,"",IF($R$30=7, VLOOKUP(C32,LUVMET_10th_Edition_Res!$B$6:$M$14,3,FALSE),IF($F$15&lt;DATE(2023,6,1), VLOOKUP(C32,LUVMET_10th_Edition_Res!$B$6:$M$14,3,FALSE), VLOOKUP(C32,LUVMET_11th_Edition_Residential!$B$6:$F$13,5,FALSE)))))))</f>
        <v/>
      </c>
      <c r="F32" s="582"/>
      <c r="G32" s="517" t="str">
        <f>IF($F$14="","",IF($F$15="","",IF($F$14&gt;$F$15,"",IF(C32="","",IF($R$30=7,VLOOKUP(C32,LUVMET_10th_Edition_Res!$B$6:$M$14,12,FALSE),IF($F$15&lt;DATE(2023,6,1), VLOOKUP(C32,LUVMET_10th_Edition_Res!$B$6:$M$14,12,FALSE), VLOOKUP(C32,LUVMET_11th_Edition_Residential!$B$6:$P$13,15,FALSE)))))))</f>
        <v/>
      </c>
      <c r="H32" s="518" t="str">
        <f>IF($F$14="","",IF($F$15="","",IF($F$14&gt;$F$15,"",IF(C32="","",IF(F32="","Enter # of Dev. Units",IF(G32="","",F32*G32))))))</f>
        <v/>
      </c>
      <c r="I32" s="550" t="str">
        <f>IF(C32="","",IF($F$14="","Enter Date of Final Plat Approval",IF($F$15="","Enter Date of Building Permit Application",IF($F$14&gt;$F$15,"Plat Must Be Approved Prior to Building Permit",IF($F$16="","Enter Service Area",IF(F32="","Enter # of Dev. Units",IF($F$14&lt;DATE(2013,4,1),VLOOKUP($F$16,Schedule1!$B$4:$G$25,3,FALSE),IF($F$14&lt;DATE(2018,4,1),VLOOKUP($F$16,Schedule1!$B$4:$G$25,4,FALSE),IF($F$14&lt;DATE(2022,11,1),VLOOKUP($F$16,Schedule1!$B$4:$G$25,5,FALSE),VLOOKUP($F$16,Schedule1!$B$4:$G$25,6,FALSE))))))))))</f>
        <v/>
      </c>
      <c r="J32" s="520" t="str">
        <f>IF(C32="","",IF($F$14="","Enter Date of Final Plat Approval",IF($F$15="","Enter Date of Building Permit Application",IF($F$14&gt;$F$15,"Plat Must Be Approved Prior to Building Permit",IF($F$16="","Enter Service Area",IF(F32="","Enter # of Dev. Units",I32*G32))))))</f>
        <v/>
      </c>
      <c r="K32" s="521" t="str">
        <f t="shared" ref="K32" si="2">IF(C32="","",IF(C32="","",IF($F$14="","Enter Date of Final Plat Approval",IF($F$15="","Enter Date of Building Permit Application",IF($F$14&gt;$F$15,"Plat Must Be Approved Prior to Building Permit",IF(I32="Enter Service Area","",IF(F32="","Enter # of Dev. Units",I32*H32)))))))</f>
        <v/>
      </c>
      <c r="L32" s="554" t="str">
        <f>IF(C32="","",IF(C32="","",IF($F$14="","Enter Date of Final Plat Approval",IF($F$15="","Enter Date of Building Permit Application",IF($F$14&gt;$F$15,"Plat Must Be Approved Prior to Building Permit",IF(I32="Enter Service Area","",IF(F32="","Enter # of Dev. Units",IF(I32=0,0,VLOOKUP($R$30,$AC$8:$AD$18,2,FALSE)))))))))</f>
        <v/>
      </c>
      <c r="M32" s="523" t="str">
        <f>IF(C32="","",IF(J32="","",IF($F$14="","Enter Date of Final Plat Approval",IF($F$15="","Enter Date of Building Permit Application",IF($F$14&gt;$F$15,"Plat Must Be Approved Prior to Building Permit",IF($F$16="","Enter Service Area",IF(F32="","Enter # of Dev. Units",IF($R$22=7,L32*G32,IF($F$15&lt;DATE(2023,6,1),L32*G32,L32*J32)))))))))</f>
        <v/>
      </c>
      <c r="N32" s="587" t="str">
        <f t="shared" ref="N32:N35" si="3">IF(C32="","",IF(C32="","",IF($F$14="","Enter Date of Final Plat Approval",IF($F$15="","Enter Date of Building Permit Application",IF($F$14&gt;$F$15,"Plat Must Be Approved Prior to Building Permit",IF(I32="Enter Service Area","",IF(F32="","Enter # of Dev. Units",IF(L32=1,L32*K32,IF(L32=0.5,K32*L32, IF(L32=0.55,L32*K32,IF(L32=0.6,L32*K32,IF(L32=0.65,L32*K32,L32*H32))))))))))))</f>
        <v/>
      </c>
      <c r="O32" s="483"/>
    </row>
    <row r="33" spans="2:21" ht="32.1" customHeight="1" x14ac:dyDescent="0.25">
      <c r="B33" s="489"/>
      <c r="C33" s="633"/>
      <c r="D33" s="634"/>
      <c r="E33" s="516" t="str">
        <f>IF(C33="","",IF($F$14="","",IF($F$15="","",IF($F$14&gt;$F$15,"",IF($R$30=7, VLOOKUP(C33,LUVMET_10th_Edition_Res!$B$6:$M$14,3,FALSE),IF($F$15&lt;DATE(2023,6,1), VLOOKUP(C33,LUVMET_10th_Edition_Res!$B$6:$M$14,3,FALSE), VLOOKUP(C33,LUVMET_11th_Edition_Residential!$B$6:$F$13,5,FALSE)))))))</f>
        <v/>
      </c>
      <c r="F33" s="582"/>
      <c r="G33" s="517" t="str">
        <f>IF($F$14="","",IF($F$15="","",IF($F$14&gt;$F$15,"",IF(C33="","",IF($R$30=7,VLOOKUP(C33,LUVMET_10th_Edition_Res!$B$6:$M$14,12,FALSE),IF($F$15&lt;DATE(2023,6,1), VLOOKUP(C33,LUVMET_10th_Edition_Res!$B$6:$M$14,12,FALSE), VLOOKUP(C33,LUVMET_11th_Edition_Residential!$B$6:$P$13,15,FALSE)))))))</f>
        <v/>
      </c>
      <c r="H33" s="518" t="str">
        <f>IF($F$14="","",IF($F$15="","",IF($F$14&gt;$F$15,"",IF(C33="","",IF(F33="","Enter # of Dev. Units",IF(G33="","",F33*G33))))))</f>
        <v/>
      </c>
      <c r="I33" s="550" t="str">
        <f>IF(C33="","",IF($F$14="","Enter Date of Final Plat Approval",IF($F$15="","Enter Date of Building Permit Application",IF($F$14&gt;$F$15,"Plat Must Be Approved Prior to Building Permit",IF($F$16="","Enter Service Area",IF(F33="","Enter # of Dev. Units",IF($F$14&lt;DATE(2013,4,1),VLOOKUP($F$16,Schedule1!$B$4:$G$25,3,FALSE),IF($F$14&lt;DATE(2018,4,1),VLOOKUP($F$16,Schedule1!$B$4:$G$25,4,FALSE),IF($F$14&lt;DATE(2022,11,1),VLOOKUP($F$16,Schedule1!$B$4:$G$25,5,FALSE),VLOOKUP($F$16,Schedule1!$B$4:$G$25,6,FALSE))))))))))</f>
        <v/>
      </c>
      <c r="J33" s="520" t="str">
        <f t="shared" ref="J33:J35" si="4">IF(C33="","",IF($F$14="","Enter Date of Final Plat Approval",IF($F$15="","Enter Date of Building Permit Application",IF($F$14&gt;$F$15,"Plat Must Be Approved Prior to Building Permit",IF($F$16="","Enter Service Area",IF(F33="","Enter # of Dev. Units",I33*G33))))))</f>
        <v/>
      </c>
      <c r="K33" s="521" t="str">
        <f t="shared" ref="K33:K35" si="5">IF(C33="","",IF(C33="","",IF($F$14="","Enter Date of Final Plat Approval",IF($F$15="","Enter Date of Building Permit Application",IF($F$14&gt;$F$15,"Plat Must Be Approved Prior to Building Permit",IF(I33="Enter Service Area","",IF(F33="","Enter # of Dev. Units",I33*H33)))))))</f>
        <v/>
      </c>
      <c r="L33" s="554" t="str">
        <f>IF(C33="","",IF(C33="","",IF($F$14="","Enter Date of Final Plat Approval",IF($F$15="","Enter Date of Building Permit Application",IF($F$14&gt;$F$15,"Plat Must Be Approved Prior to Building Permit",IF(I33="Enter Service Area","",IF(F33="","Enter # of Dev. Units",IF(I33=0,0,VLOOKUP($R$30,$AC$8:$AD$18,2,FALSE)))))))))</f>
        <v/>
      </c>
      <c r="M33" s="523" t="str">
        <f>IF(C33="","",IF(J33="","",IF($F$14="","Enter Date of Final Plat Approval",IF($F$15="","Enter Date of Building Permit Application",IF($F$14&gt;$F$15,"Plat Must Be Approved Prior to Building Permit",IF($F$16="","Enter Service Area",IF(F33="","Enter # of Dev. Units",IF($R$22=7,L33*G33,IF($F$15&lt;DATE(2023,6,1),L33*G33,L33*J33)))))))))</f>
        <v/>
      </c>
      <c r="N33" s="524" t="str">
        <f t="shared" si="3"/>
        <v/>
      </c>
      <c r="O33" s="483"/>
    </row>
    <row r="34" spans="2:21" ht="32.1" customHeight="1" x14ac:dyDescent="0.25">
      <c r="B34" s="489"/>
      <c r="C34" s="633"/>
      <c r="D34" s="634"/>
      <c r="E34" s="516" t="str">
        <f>IF(C34="","",IF($F$14="","",IF($F$15="","",IF($F$14&gt;$F$15,"",IF($R$30=7, VLOOKUP(C34,LUVMET_10th_Edition_Res!$B$6:$M$14,3,FALSE),IF($F$15&lt;DATE(2023,6,1), VLOOKUP(C34,LUVMET_10th_Edition_Res!$B$6:$M$14,3,FALSE), VLOOKUP(C34,LUVMET_11th_Edition_Residential!$B$6:$F$13,5,FALSE)))))))</f>
        <v/>
      </c>
      <c r="F34" s="582"/>
      <c r="G34" s="517" t="str">
        <f>IF($F$14="","",IF($F$15="","",IF($F$14&gt;$F$15,"",IF(C34="","",IF($R$30=7,VLOOKUP(C34,LUVMET_10th_Edition_Res!$B$6:$M$14,12,FALSE),IF($F$15&lt;DATE(2023,6,1), VLOOKUP(C34,LUVMET_10th_Edition_Res!$B$6:$M$14,12,FALSE), VLOOKUP(C34,LUVMET_11th_Edition_Residential!$B$6:$P$13,15,FALSE)))))))</f>
        <v/>
      </c>
      <c r="H34" s="518" t="str">
        <f>IF($F$14="","",IF($F$15="","",IF($F$14&gt;$F$15,"",IF(C34="","",IF(F34="","Enter # of Dev. Units",IF(G34="","",F34*G34))))))</f>
        <v/>
      </c>
      <c r="I34" s="550" t="str">
        <f>IF(C34="","",IF($F$14="","Enter Date of Final Plat Approval",IF($F$15="","Enter Date of Building Permit Application",IF($F$14&gt;$F$15,"Plat Must Be Approved Prior to Building Permit",IF($F$16="","Enter Service Area",IF(F34="","Enter # of Dev. Units",IF($F$14&lt;DATE(2013,4,1),VLOOKUP($F$16,Schedule1!$B$4:$G$25,3,FALSE),IF($F$14&lt;DATE(2018,4,1),VLOOKUP($F$16,Schedule1!$B$4:$G$25,4,FALSE),IF($F$14&lt;DATE(2022,11,1),VLOOKUP($F$16,Schedule1!$B$4:$G$25,5,FALSE),VLOOKUP($F$16,Schedule1!$B$4:$G$25,6,FALSE))))))))))</f>
        <v/>
      </c>
      <c r="J34" s="520" t="str">
        <f t="shared" si="4"/>
        <v/>
      </c>
      <c r="K34" s="521" t="str">
        <f t="shared" si="5"/>
        <v/>
      </c>
      <c r="L34" s="554" t="str">
        <f>IF(C34="","",IF(C34="","",IF($F$14="","Enter Date of Final Plat Approval",IF($F$15="","Enter Date of Building Permit Application",IF($F$14&gt;$F$15,"Plat Must Be Approved Prior to Building Permit",IF(I34="Enter Service Area","",IF(F34="","Enter # of Dev. Units",IF(I34=0,0,VLOOKUP($R$30,$AC$8:$AD$18,2,FALSE)))))))))</f>
        <v/>
      </c>
      <c r="M34" s="523" t="str">
        <f>IF(C34="","",IF(J34="","",IF($F$14="","Enter Date of Final Plat Approval",IF($F$15="","Enter Date of Building Permit Application",IF($F$14&gt;$F$15,"Plat Must Be Approved Prior to Building Permit",IF($F$16="","Enter Service Area",IF(F34="","Enter # of Dev. Units",IF($R$22=7,L34*G34,IF($F$15&lt;DATE(2023,6,1),L34*G34,L34*J34)))))))))</f>
        <v/>
      </c>
      <c r="N34" s="524" t="str">
        <f t="shared" si="3"/>
        <v/>
      </c>
      <c r="O34" s="483"/>
    </row>
    <row r="35" spans="2:21" ht="32.1" customHeight="1" thickBot="1" x14ac:dyDescent="0.3">
      <c r="B35" s="489"/>
      <c r="C35" s="627"/>
      <c r="D35" s="628"/>
      <c r="E35" s="516" t="str">
        <f>IF(C35="","",IF($F$14="","",IF($F$15="","",IF($F$14&gt;$F$15,"",IF($R$30=7, VLOOKUP(C35,LUVMET_10th_Edition_Res!$B$6:$M$14,3,FALSE),IF($F$15&lt;DATE(2023,6,1), VLOOKUP(C35,LUVMET_10th_Edition_Res!$B$6:$M$14,3,FALSE), VLOOKUP(C35,LUVMET_11th_Edition_Residential!$B$6:$F$13,5,FALSE)))))))</f>
        <v/>
      </c>
      <c r="F35" s="583"/>
      <c r="G35" s="517" t="str">
        <f>IF($F$14="","",IF($F$15="","",IF($F$14&gt;$F$15,"",IF(C35="","",IF($R$30=7,VLOOKUP(C35,LUVMET_10th_Edition_Res!$B$6:$M$14,12,FALSE),IF($F$15&lt;DATE(2023,6,1), VLOOKUP(C35,LUVMET_10th_Edition_Res!$B$6:$M$14,12,FALSE), VLOOKUP(C35,LUVMET_11th_Edition_Residential!$B$6:$P$13,15,FALSE)))))))</f>
        <v/>
      </c>
      <c r="H35" s="518" t="str">
        <f>IF($F$14="","",IF($F$15="","",IF($F$14&gt;$F$15,"",IF(C35="","",IF(F35="","Enter # of Dev. Units",IF(G35="","",F35*G35))))))</f>
        <v/>
      </c>
      <c r="I35" s="550" t="str">
        <f>IF(C35="","",IF($F$14="","Enter Date of Final Plat Approval",IF($F$15="","Enter Date of Building Permit Application",IF($F$14&gt;$F$15,"Plat Must Be Approved Prior to Building Permit",IF($F$16="","Enter Service Area",IF(F35="","Enter # of Dev. Units",IF($F$14&lt;DATE(2013,4,1),VLOOKUP($F$16,Schedule1!$B$4:$G$25,3,FALSE),IF($F$14&lt;DATE(2018,4,1),VLOOKUP($F$16,Schedule1!$B$4:$G$25,4,FALSE),IF($F$14&lt;DATE(2022,11,1),VLOOKUP($F$16,Schedule1!$B$4:$G$25,5,FALSE),VLOOKUP($F$16,Schedule1!$B$4:$G$25,6,FALSE))))))))))</f>
        <v/>
      </c>
      <c r="J35" s="525" t="str">
        <f t="shared" si="4"/>
        <v/>
      </c>
      <c r="K35" s="526" t="str">
        <f t="shared" si="5"/>
        <v/>
      </c>
      <c r="L35" s="555" t="str">
        <f>IF(C35="","",IF(C35="","",IF($F$14="","Enter Date of Final Plat Approval",IF($F$15="","Enter Date of Building Permit Application",IF($F$14&gt;$F$15,"Plat Must Be Approved Prior to Building Permit",IF(I35="Enter Service Area","",IF(F35="","Enter # of Dev. Units",IF(I35=0,0,VLOOKUP($R$30,$AC$8:$AD$18,2,FALSE)))))))))</f>
        <v/>
      </c>
      <c r="M35" s="525" t="str">
        <f>IF(C35="","",IF(J35="","",IF($F$14="","Enter Date of Final Plat Approval",IF($F$15="","Enter Date of Building Permit Application",IF($F$14&gt;$F$15,"Plat Must Be Approved Prior to Building Permit",IF($F$16="","Enter Service Area",IF(F35="","Enter # of Dev. Units",IF($R$22=7,L35*G35,IF($F$15&lt;DATE(2023,6,1),L35*G35,L35*J35)))))))))</f>
        <v/>
      </c>
      <c r="N35" s="527" t="str">
        <f t="shared" si="3"/>
        <v/>
      </c>
      <c r="O35" s="483"/>
    </row>
    <row r="36" spans="2:21" ht="30" customHeight="1" thickTop="1" thickBot="1" x14ac:dyDescent="0.3">
      <c r="B36" s="489"/>
      <c r="C36" s="614" t="s">
        <v>421</v>
      </c>
      <c r="D36" s="614"/>
      <c r="E36" s="614"/>
      <c r="F36" s="614"/>
      <c r="G36" s="614"/>
      <c r="H36" s="528"/>
      <c r="I36" s="556" t="s">
        <v>273</v>
      </c>
      <c r="J36" s="557"/>
      <c r="K36" s="558">
        <f>SUM(K31:K35)</f>
        <v>0</v>
      </c>
      <c r="L36" s="559"/>
      <c r="M36" s="560"/>
      <c r="N36" s="558">
        <f>SUM(N31:N35)</f>
        <v>0</v>
      </c>
      <c r="O36" s="483"/>
    </row>
    <row r="37" spans="2:21" s="603" customFormat="1" ht="30" customHeight="1" thickTop="1" x14ac:dyDescent="0.25">
      <c r="B37" s="601"/>
      <c r="C37" s="599"/>
      <c r="D37" s="599"/>
      <c r="E37" s="535"/>
      <c r="F37" s="536"/>
      <c r="G37" s="537"/>
      <c r="H37" s="561"/>
      <c r="I37" s="561"/>
      <c r="J37" s="566" t="s">
        <v>318</v>
      </c>
      <c r="K37" s="607">
        <f>K36+K27</f>
        <v>0</v>
      </c>
      <c r="L37" s="539"/>
      <c r="M37" s="562"/>
      <c r="N37" s="563"/>
      <c r="O37" s="602"/>
    </row>
    <row r="38" spans="2:21" ht="18" x14ac:dyDescent="0.25">
      <c r="B38" s="489"/>
      <c r="C38" s="495"/>
      <c r="D38" s="495"/>
      <c r="E38" s="495"/>
      <c r="F38" s="495"/>
      <c r="G38" s="495"/>
      <c r="H38" s="495"/>
      <c r="I38" s="564"/>
      <c r="J38" s="564"/>
      <c r="K38" s="564"/>
      <c r="L38" s="565"/>
      <c r="M38" s="566" t="s">
        <v>319</v>
      </c>
      <c r="N38" s="567">
        <f>N36+N27</f>
        <v>0</v>
      </c>
      <c r="O38" s="483"/>
    </row>
    <row r="39" spans="2:21" ht="11.45" customHeight="1" x14ac:dyDescent="0.25">
      <c r="B39" s="489"/>
      <c r="C39" s="495"/>
      <c r="D39" s="495"/>
      <c r="E39" s="495"/>
      <c r="F39" s="495"/>
      <c r="G39" s="495"/>
      <c r="H39" s="495"/>
      <c r="I39" s="495"/>
      <c r="J39" s="495"/>
      <c r="K39" s="495"/>
      <c r="L39" s="495"/>
      <c r="M39" s="495"/>
      <c r="N39" s="495"/>
      <c r="O39" s="483"/>
    </row>
    <row r="40" spans="2:21" ht="11.45" customHeight="1" x14ac:dyDescent="0.25">
      <c r="B40" s="489"/>
      <c r="C40" s="495"/>
      <c r="D40" s="495"/>
      <c r="E40" s="495"/>
      <c r="F40" s="495"/>
      <c r="G40" s="495"/>
      <c r="H40" s="495"/>
      <c r="I40" s="495"/>
      <c r="J40" s="495"/>
      <c r="K40" s="495"/>
      <c r="L40" s="495"/>
      <c r="M40" s="495"/>
      <c r="N40" s="495"/>
      <c r="O40" s="483"/>
    </row>
    <row r="41" spans="2:21" ht="15" customHeight="1" x14ac:dyDescent="0.25">
      <c r="B41" s="493"/>
      <c r="C41" s="494"/>
      <c r="D41" s="600"/>
      <c r="E41" s="615" t="s">
        <v>489</v>
      </c>
      <c r="F41" s="616"/>
      <c r="G41" s="616"/>
      <c r="H41" s="616"/>
      <c r="I41" s="616"/>
      <c r="J41" s="617"/>
      <c r="K41" s="495"/>
      <c r="L41" s="495"/>
      <c r="M41" s="561" t="s">
        <v>329</v>
      </c>
      <c r="N41" s="585"/>
      <c r="O41" s="483"/>
      <c r="R41" s="316"/>
      <c r="S41" s="316"/>
      <c r="T41" s="316"/>
      <c r="U41" s="316"/>
    </row>
    <row r="42" spans="2:21" ht="15" customHeight="1" x14ac:dyDescent="0.25">
      <c r="B42" s="568"/>
      <c r="C42" s="494"/>
      <c r="D42" s="600"/>
      <c r="E42" s="618"/>
      <c r="F42" s="619"/>
      <c r="G42" s="619"/>
      <c r="H42" s="619"/>
      <c r="I42" s="619"/>
      <c r="J42" s="620"/>
      <c r="K42" s="495"/>
      <c r="L42" s="495"/>
      <c r="M42" s="561" t="s">
        <v>328</v>
      </c>
      <c r="N42" s="586"/>
      <c r="O42" s="483"/>
      <c r="R42" s="328"/>
      <c r="S42" s="316"/>
      <c r="T42" s="316"/>
      <c r="U42" s="316"/>
    </row>
    <row r="43" spans="2:21" ht="15.75" x14ac:dyDescent="0.25">
      <c r="B43" s="489"/>
      <c r="C43" s="495"/>
      <c r="D43" s="600"/>
      <c r="E43" s="618"/>
      <c r="F43" s="619"/>
      <c r="G43" s="619"/>
      <c r="H43" s="619"/>
      <c r="I43" s="619"/>
      <c r="J43" s="620"/>
      <c r="K43" s="495"/>
      <c r="L43" s="495"/>
      <c r="M43" s="561" t="s">
        <v>321</v>
      </c>
      <c r="N43" s="586"/>
      <c r="O43" s="483"/>
      <c r="R43" s="328"/>
      <c r="S43" s="328"/>
      <c r="T43" s="329"/>
      <c r="U43" s="328"/>
    </row>
    <row r="44" spans="2:21" ht="15.75" x14ac:dyDescent="0.25">
      <c r="B44" s="489"/>
      <c r="C44" s="495"/>
      <c r="D44" s="600"/>
      <c r="E44" s="621"/>
      <c r="F44" s="622"/>
      <c r="G44" s="622"/>
      <c r="H44" s="622"/>
      <c r="I44" s="622"/>
      <c r="J44" s="623"/>
      <c r="K44" s="495"/>
      <c r="L44" s="495"/>
      <c r="M44" s="561" t="s">
        <v>330</v>
      </c>
      <c r="N44" s="586"/>
      <c r="O44" s="483"/>
      <c r="R44" s="328"/>
      <c r="S44" s="328"/>
      <c r="T44" s="329"/>
      <c r="U44" s="328"/>
    </row>
    <row r="45" spans="2:21" ht="15.75" x14ac:dyDescent="0.25">
      <c r="B45" s="489"/>
      <c r="C45" s="495"/>
      <c r="D45" s="600"/>
      <c r="E45" s="600"/>
      <c r="F45" s="600"/>
      <c r="G45" s="600"/>
      <c r="H45" s="600"/>
      <c r="I45" s="600"/>
      <c r="J45" s="495"/>
      <c r="K45" s="495"/>
      <c r="L45" s="495"/>
      <c r="M45" s="496" t="s">
        <v>327</v>
      </c>
      <c r="N45" s="569">
        <f>IF(SUM(N41:N44)=0, 0,IF(SUM(N41:N44)&gt;1,1,SUM(N41:N44)))</f>
        <v>0</v>
      </c>
      <c r="O45" s="483"/>
      <c r="R45" s="321"/>
      <c r="S45" s="328"/>
      <c r="T45" s="329"/>
      <c r="U45" s="321"/>
    </row>
    <row r="46" spans="2:21" ht="5.0999999999999996" customHeight="1" x14ac:dyDescent="0.25">
      <c r="B46" s="489"/>
      <c r="C46" s="495"/>
      <c r="D46" s="570"/>
      <c r="E46" s="570"/>
      <c r="F46" s="570"/>
      <c r="G46" s="570"/>
      <c r="H46" s="570"/>
      <c r="I46" s="570"/>
      <c r="J46" s="495"/>
      <c r="K46" s="495"/>
      <c r="L46" s="495"/>
      <c r="M46" s="496"/>
      <c r="N46" s="569"/>
      <c r="O46" s="483"/>
      <c r="R46" s="321"/>
      <c r="S46" s="328"/>
      <c r="T46" s="329"/>
      <c r="U46" s="321"/>
    </row>
    <row r="47" spans="2:21" ht="18" x14ac:dyDescent="0.25">
      <c r="B47" s="489"/>
      <c r="C47" s="495"/>
      <c r="D47" s="495"/>
      <c r="E47" s="495"/>
      <c r="F47" s="495"/>
      <c r="G47" s="495"/>
      <c r="H47" s="495"/>
      <c r="I47" s="495"/>
      <c r="J47" s="495"/>
      <c r="K47" s="495"/>
      <c r="L47" s="495"/>
      <c r="M47" s="566" t="s">
        <v>333</v>
      </c>
      <c r="N47" s="571">
        <f>N38*N45</f>
        <v>0</v>
      </c>
      <c r="O47" s="483"/>
      <c r="R47" s="321"/>
      <c r="S47" s="328"/>
      <c r="T47" s="329"/>
      <c r="U47" s="321"/>
    </row>
    <row r="48" spans="2:21" ht="5.0999999999999996" customHeight="1" x14ac:dyDescent="0.25">
      <c r="B48" s="489"/>
      <c r="C48" s="495"/>
      <c r="D48" s="495"/>
      <c r="E48" s="495"/>
      <c r="F48" s="495"/>
      <c r="G48" s="495"/>
      <c r="H48" s="495"/>
      <c r="I48" s="495"/>
      <c r="J48" s="495"/>
      <c r="K48" s="495"/>
      <c r="L48" s="495"/>
      <c r="M48" s="566"/>
      <c r="N48" s="571"/>
      <c r="O48" s="483"/>
      <c r="R48" s="321"/>
      <c r="S48" s="328"/>
      <c r="T48" s="329"/>
      <c r="U48" s="321"/>
    </row>
    <row r="49" spans="2:21" s="603" customFormat="1" ht="15.6" customHeight="1" x14ac:dyDescent="0.2">
      <c r="B49" s="601"/>
      <c r="C49" s="495"/>
      <c r="D49" s="572" t="s">
        <v>331</v>
      </c>
      <c r="E49" s="584"/>
      <c r="F49" s="495"/>
      <c r="G49" s="495"/>
      <c r="H49" s="495"/>
      <c r="I49" s="495"/>
      <c r="J49" s="495"/>
      <c r="K49" s="495"/>
      <c r="L49" s="495"/>
      <c r="M49" s="574" t="s">
        <v>334</v>
      </c>
      <c r="N49" s="593"/>
      <c r="O49" s="602"/>
      <c r="R49" s="604"/>
      <c r="S49" s="605"/>
      <c r="T49" s="606"/>
      <c r="U49" s="604"/>
    </row>
    <row r="50" spans="2:21" ht="5.0999999999999996" customHeight="1" x14ac:dyDescent="0.25">
      <c r="B50" s="489"/>
      <c r="C50" s="495"/>
      <c r="D50" s="572"/>
      <c r="E50" s="573"/>
      <c r="F50" s="495"/>
      <c r="G50" s="495"/>
      <c r="H50" s="495"/>
      <c r="I50" s="495"/>
      <c r="J50" s="495"/>
      <c r="K50" s="495"/>
      <c r="L50" s="495"/>
      <c r="M50" s="574"/>
      <c r="N50" s="575"/>
      <c r="O50" s="483"/>
      <c r="R50" s="321"/>
      <c r="S50" s="328"/>
      <c r="T50" s="329"/>
      <c r="U50" s="321"/>
    </row>
    <row r="51" spans="2:21" ht="24" thickBot="1" x14ac:dyDescent="0.4">
      <c r="B51" s="576"/>
      <c r="C51" s="577"/>
      <c r="D51" s="577"/>
      <c r="E51" s="577"/>
      <c r="F51" s="578"/>
      <c r="G51" s="578"/>
      <c r="H51" s="578"/>
      <c r="I51" s="578"/>
      <c r="J51" s="578"/>
      <c r="K51" s="578"/>
      <c r="L51" s="578"/>
      <c r="M51" s="579" t="s">
        <v>335</v>
      </c>
      <c r="N51" s="580">
        <f>IF(N38-N47-N49&gt;0,(N38-N47-N49),0)</f>
        <v>0</v>
      </c>
      <c r="O51" s="486"/>
      <c r="R51" s="321"/>
      <c r="S51" s="328"/>
      <c r="T51" s="329"/>
      <c r="U51" s="321"/>
    </row>
    <row r="52" spans="2:21" ht="15.75" thickTop="1" x14ac:dyDescent="0.25"/>
  </sheetData>
  <sheetProtection algorithmName="SHA-512" hashValue="3uPWa2hCkiPjTQB9AzkoKSCdm3YTAwJeaBIjszSiS8Rkwdvwb89r/gBvxeuQH7U9QimhNmpwb1NYMwgs2uxWJA==" saltValue="feXpalO31xKGdP2GaFcaSQ==" spinCount="100000" sheet="1" objects="1" scenarios="1"/>
  <mergeCells count="31">
    <mergeCell ref="G14:I14"/>
    <mergeCell ref="G15:I15"/>
    <mergeCell ref="C24:D24"/>
    <mergeCell ref="C23:D23"/>
    <mergeCell ref="I20:K20"/>
    <mergeCell ref="C20:D20"/>
    <mergeCell ref="C21:D21"/>
    <mergeCell ref="C22:D22"/>
    <mergeCell ref="C19:N19"/>
    <mergeCell ref="B6:N6"/>
    <mergeCell ref="E12:G12"/>
    <mergeCell ref="E9:N9"/>
    <mergeCell ref="E10:N10"/>
    <mergeCell ref="E11:N11"/>
    <mergeCell ref="L29:N29"/>
    <mergeCell ref="D17:D18"/>
    <mergeCell ref="E17:N18"/>
    <mergeCell ref="C29:D29"/>
    <mergeCell ref="C25:D25"/>
    <mergeCell ref="L20:N20"/>
    <mergeCell ref="C27:G27"/>
    <mergeCell ref="C36:G36"/>
    <mergeCell ref="E41:J44"/>
    <mergeCell ref="C26:D26"/>
    <mergeCell ref="I29:K29"/>
    <mergeCell ref="C35:D35"/>
    <mergeCell ref="C30:D30"/>
    <mergeCell ref="C31:D31"/>
    <mergeCell ref="C32:D32"/>
    <mergeCell ref="C33:D33"/>
    <mergeCell ref="C34:D34"/>
  </mergeCells>
  <conditionalFormatting sqref="L22:L26">
    <cfRule type="cellIs" dxfId="76" priority="2" operator="equal">
      <formula>1</formula>
    </cfRule>
    <cfRule type="cellIs" dxfId="75" priority="187" operator="equal">
      <formula>0.4</formula>
    </cfRule>
  </conditionalFormatting>
  <conditionalFormatting sqref="L31:L35">
    <cfRule type="cellIs" dxfId="74" priority="1" operator="equal">
      <formula>1</formula>
    </cfRule>
    <cfRule type="cellIs" dxfId="73" priority="180" operator="equal">
      <formula>0.65</formula>
    </cfRule>
    <cfRule type="cellIs" dxfId="72" priority="181" operator="equal">
      <formula>0.6</formula>
    </cfRule>
    <cfRule type="cellIs" dxfId="71" priority="182" operator="equal">
      <formula>0.55</formula>
    </cfRule>
    <cfRule type="cellIs" dxfId="70" priority="183" operator="equal">
      <formula>0.5</formula>
    </cfRule>
  </conditionalFormatting>
  <conditionalFormatting sqref="D9:E9">
    <cfRule type="cellIs" dxfId="69" priority="177" stopIfTrue="1" operator="equal">
      <formula>"Insert Development Name"</formula>
    </cfRule>
  </conditionalFormatting>
  <conditionalFormatting sqref="D10:E10">
    <cfRule type="cellIs" dxfId="68" priority="178" stopIfTrue="1" operator="equal">
      <formula>"Insert Applicant Name"</formula>
    </cfRule>
  </conditionalFormatting>
  <conditionalFormatting sqref="D11:E11">
    <cfRule type="cellIs" dxfId="67" priority="179" stopIfTrue="1" operator="equal">
      <formula>"Insert Legal Description"</formula>
    </cfRule>
  </conditionalFormatting>
  <conditionalFormatting sqref="D13:E13 D12">
    <cfRule type="cellIs" dxfId="66" priority="176" stopIfTrue="1" operator="equal">
      <formula>"Insert Case Number"</formula>
    </cfRule>
  </conditionalFormatting>
  <conditionalFormatting sqref="G13">
    <cfRule type="cellIs" dxfId="65" priority="175" stopIfTrue="1" operator="equal">
      <formula>"Insert Date"</formula>
    </cfRule>
  </conditionalFormatting>
  <conditionalFormatting sqref="I22:N26">
    <cfRule type="cellIs" dxfId="64" priority="118" operator="equal">
      <formula>"Enter # of Dev. Units"</formula>
    </cfRule>
    <cfRule type="cellIs" dxfId="63" priority="119" operator="equal">
      <formula>"Enter Service Area"</formula>
    </cfRule>
    <cfRule type="cellIs" dxfId="62" priority="120" operator="equal">
      <formula>"Plat Must Be Approved Prior to Building Permit"</formula>
    </cfRule>
    <cfRule type="cellIs" dxfId="61" priority="121" operator="equal">
      <formula>"Enter Date of Building Permit Application"</formula>
    </cfRule>
    <cfRule type="cellIs" dxfId="60" priority="122" operator="equal">
      <formula>"Enter Date of Final Plat Approval"</formula>
    </cfRule>
  </conditionalFormatting>
  <conditionalFormatting sqref="I31:L31 N31 I32:N35">
    <cfRule type="cellIs" dxfId="59" priority="113" operator="equal">
      <formula>"Enter # of Dev. Units"</formula>
    </cfRule>
    <cfRule type="cellIs" dxfId="58" priority="114" operator="equal">
      <formula>"Enter Service Area"</formula>
    </cfRule>
    <cfRule type="cellIs" dxfId="57" priority="115" operator="equal">
      <formula>"Plat Must Be Approved Prior To Build Permit"</formula>
    </cfRule>
    <cfRule type="cellIs" dxfId="56" priority="116" operator="equal">
      <formula>"Enter Date of Building Permit Application"</formula>
    </cfRule>
    <cfRule type="cellIs" dxfId="55" priority="117" operator="equal">
      <formula>"Enter Date of Final Plat Approval"</formula>
    </cfRule>
  </conditionalFormatting>
  <conditionalFormatting sqref="H22">
    <cfRule type="cellIs" dxfId="54" priority="108" operator="equal">
      <formula>"Enter # of Dev. Units"</formula>
    </cfRule>
    <cfRule type="cellIs" dxfId="53" priority="109" operator="equal">
      <formula>"Enter Service Area"</formula>
    </cfRule>
    <cfRule type="cellIs" dxfId="52" priority="110" operator="equal">
      <formula>"Plat Must Be Approved Prior To Build Permit"</formula>
    </cfRule>
    <cfRule type="cellIs" dxfId="51" priority="111" operator="equal">
      <formula>"Enter Date of Building Permit Application"</formula>
    </cfRule>
    <cfRule type="cellIs" dxfId="50" priority="112" operator="equal">
      <formula>"Enter Date of Final Plat Approval"</formula>
    </cfRule>
  </conditionalFormatting>
  <conditionalFormatting sqref="H23">
    <cfRule type="cellIs" dxfId="49" priority="43" operator="equal">
      <formula>"Enter # of Dev. Units"</formula>
    </cfRule>
    <cfRule type="cellIs" dxfId="48" priority="44" operator="equal">
      <formula>"Enter Service Area"</formula>
    </cfRule>
    <cfRule type="cellIs" dxfId="47" priority="45" operator="equal">
      <formula>"Plat Must Be Approved Prior To Build Permit"</formula>
    </cfRule>
    <cfRule type="cellIs" dxfId="46" priority="46" operator="equal">
      <formula>"Enter Date of Building Permit Application"</formula>
    </cfRule>
    <cfRule type="cellIs" dxfId="45" priority="47" operator="equal">
      <formula>"Enter Date of Final Plat Approval"</formula>
    </cfRule>
  </conditionalFormatting>
  <conditionalFormatting sqref="H24">
    <cfRule type="cellIs" dxfId="44" priority="38" operator="equal">
      <formula>"Enter # of Dev. Units"</formula>
    </cfRule>
    <cfRule type="cellIs" dxfId="43" priority="39" operator="equal">
      <formula>"Enter Service Area"</formula>
    </cfRule>
    <cfRule type="cellIs" dxfId="42" priority="40" operator="equal">
      <formula>"Plat Must Be Approved Prior To Build Permit"</formula>
    </cfRule>
    <cfRule type="cellIs" dxfId="41" priority="41" operator="equal">
      <formula>"Enter Date of Building Permit Application"</formula>
    </cfRule>
    <cfRule type="cellIs" dxfId="40" priority="42" operator="equal">
      <formula>"Enter Date of Final Plat Approval"</formula>
    </cfRule>
  </conditionalFormatting>
  <conditionalFormatting sqref="I31:N35">
    <cfRule type="cellIs" dxfId="39" priority="58" operator="equal">
      <formula>"Enter # of Dev. Units"</formula>
    </cfRule>
    <cfRule type="cellIs" dxfId="38" priority="59" operator="equal">
      <formula>"Enter Service Area"</formula>
    </cfRule>
    <cfRule type="cellIs" dxfId="37" priority="60" operator="equal">
      <formula>"Plat Must Be Approved Prior to Building Permit"</formula>
    </cfRule>
    <cfRule type="cellIs" dxfId="36" priority="61" operator="equal">
      <formula>"Enter Date of Building Permit Application"</formula>
    </cfRule>
    <cfRule type="cellIs" dxfId="35" priority="62" operator="equal">
      <formula>"Enter Date of Final Plat Approval"</formula>
    </cfRule>
  </conditionalFormatting>
  <conditionalFormatting sqref="H34">
    <cfRule type="cellIs" dxfId="34" priority="8" operator="equal">
      <formula>"Enter # of Dev. Units"</formula>
    </cfRule>
    <cfRule type="cellIs" dxfId="33" priority="9" operator="equal">
      <formula>"Enter Service Area"</formula>
    </cfRule>
    <cfRule type="cellIs" dxfId="32" priority="10" operator="equal">
      <formula>"Plat Must Be Approved Prior To Build Permit"</formula>
    </cfRule>
    <cfRule type="cellIs" dxfId="31" priority="11" operator="equal">
      <formula>"Enter Date of Building Permit Application"</formula>
    </cfRule>
    <cfRule type="cellIs" dxfId="30" priority="12" operator="equal">
      <formula>"Enter Date of Final Plat Approval"</formula>
    </cfRule>
  </conditionalFormatting>
  <conditionalFormatting sqref="H25">
    <cfRule type="cellIs" dxfId="29" priority="33" operator="equal">
      <formula>"Enter # of Dev. Units"</formula>
    </cfRule>
    <cfRule type="cellIs" dxfId="28" priority="34" operator="equal">
      <formula>"Enter Service Area"</formula>
    </cfRule>
    <cfRule type="cellIs" dxfId="27" priority="35" operator="equal">
      <formula>"Plat Must Be Approved Prior To Build Permit"</formula>
    </cfRule>
    <cfRule type="cellIs" dxfId="26" priority="36" operator="equal">
      <formula>"Enter Date of Building Permit Application"</formula>
    </cfRule>
    <cfRule type="cellIs" dxfId="25" priority="37" operator="equal">
      <formula>"Enter Date of Final Plat Approval"</formula>
    </cfRule>
  </conditionalFormatting>
  <conditionalFormatting sqref="H26">
    <cfRule type="cellIs" dxfId="24" priority="28" operator="equal">
      <formula>"Enter # of Dev. Units"</formula>
    </cfRule>
    <cfRule type="cellIs" dxfId="23" priority="29" operator="equal">
      <formula>"Enter Service Area"</formula>
    </cfRule>
    <cfRule type="cellIs" dxfId="22" priority="30" operator="equal">
      <formula>"Plat Must Be Approved Prior To Build Permit"</formula>
    </cfRule>
    <cfRule type="cellIs" dxfId="21" priority="31" operator="equal">
      <formula>"Enter Date of Building Permit Application"</formula>
    </cfRule>
    <cfRule type="cellIs" dxfId="20" priority="32" operator="equal">
      <formula>"Enter Date of Final Plat Approval"</formula>
    </cfRule>
  </conditionalFormatting>
  <conditionalFormatting sqref="H31">
    <cfRule type="cellIs" dxfId="19" priority="23" operator="equal">
      <formula>"Enter # of Dev. Units"</formula>
    </cfRule>
    <cfRule type="cellIs" dxfId="18" priority="24" operator="equal">
      <formula>"Enter Service Area"</formula>
    </cfRule>
    <cfRule type="cellIs" dxfId="17" priority="25" operator="equal">
      <formula>"Plat Must Be Approved Prior To Build Permit"</formula>
    </cfRule>
    <cfRule type="cellIs" dxfId="16" priority="26" operator="equal">
      <formula>"Enter Date of Building Permit Application"</formula>
    </cfRule>
    <cfRule type="cellIs" dxfId="15" priority="27" operator="equal">
      <formula>"Enter Date of Final Plat Approval"</formula>
    </cfRule>
  </conditionalFormatting>
  <conditionalFormatting sqref="H32">
    <cfRule type="cellIs" dxfId="14" priority="18" operator="equal">
      <formula>"Enter # of Dev. Units"</formula>
    </cfRule>
    <cfRule type="cellIs" dxfId="13" priority="19" operator="equal">
      <formula>"Enter Service Area"</formula>
    </cfRule>
    <cfRule type="cellIs" dxfId="12" priority="20" operator="equal">
      <formula>"Plat Must Be Approved Prior To Build Permit"</formula>
    </cfRule>
    <cfRule type="cellIs" dxfId="11" priority="21" operator="equal">
      <formula>"Enter Date of Building Permit Application"</formula>
    </cfRule>
    <cfRule type="cellIs" dxfId="10" priority="22" operator="equal">
      <formula>"Enter Date of Final Plat Approval"</formula>
    </cfRule>
  </conditionalFormatting>
  <conditionalFormatting sqref="H33">
    <cfRule type="cellIs" dxfId="9" priority="13" operator="equal">
      <formula>"Enter # of Dev. Units"</formula>
    </cfRule>
    <cfRule type="cellIs" dxfId="8" priority="14" operator="equal">
      <formula>"Enter Service Area"</formula>
    </cfRule>
    <cfRule type="cellIs" dxfId="7" priority="15" operator="equal">
      <formula>"Plat Must Be Approved Prior To Build Permit"</formula>
    </cfRule>
    <cfRule type="cellIs" dxfId="6" priority="16" operator="equal">
      <formula>"Enter Date of Building Permit Application"</formula>
    </cfRule>
    <cfRule type="cellIs" dxfId="5" priority="17" operator="equal">
      <formula>"Enter Date of Final Plat Approval"</formula>
    </cfRule>
  </conditionalFormatting>
  <conditionalFormatting sqref="H35">
    <cfRule type="cellIs" dxfId="4" priority="3" operator="equal">
      <formula>"Enter # of Dev. Units"</formula>
    </cfRule>
    <cfRule type="cellIs" dxfId="3" priority="4" operator="equal">
      <formula>"Enter Service Area"</formula>
    </cfRule>
    <cfRule type="cellIs" dxfId="2" priority="5" operator="equal">
      <formula>"Plat Must Be Approved Prior To Build Permit"</formula>
    </cfRule>
    <cfRule type="cellIs" dxfId="1" priority="6" operator="equal">
      <formula>"Enter Date of Building Permit Application"</formula>
    </cfRule>
    <cfRule type="cellIs" dxfId="0" priority="7" operator="equal">
      <formula>"Enter Date of Final Plat Approval"</formula>
    </cfRule>
  </conditionalFormatting>
  <dataValidations count="6">
    <dataValidation type="list" allowBlank="1" showInputMessage="1" showErrorMessage="1" sqref="F16" xr:uid="{45C0491F-0F01-443F-A302-38AB9648D230}">
      <formula1>SA</formula1>
    </dataValidation>
    <dataValidation type="list" allowBlank="1" showInputMessage="1" showErrorMessage="1" sqref="N16" xr:uid="{3F103AE6-55E1-4E2C-9E1E-5EF0169D6F05}">
      <formula1>", Yes, No"</formula1>
    </dataValidation>
    <dataValidation allowBlank="1" showInputMessage="1" sqref="E17" xr:uid="{5E523112-BA76-4F3F-BF8E-CBA4834EA538}"/>
    <dataValidation type="list" allowBlank="1" showInputMessage="1" showErrorMessage="1" sqref="C32:D35" xr:uid="{F1F09C37-034D-4A96-8430-E155E079B99C}">
      <formula1>IF($F$15&lt;DATE(2023,6,1), LUVMET10Res,LUVMET11Res)</formula1>
    </dataValidation>
    <dataValidation type="list" allowBlank="1" showInputMessage="1" showErrorMessage="1" sqref="C31:D31" xr:uid="{41110B17-6D94-4184-9E59-3FCFA02598DA}">
      <formula1>IF($R$30=7,LUVMET10Res,IF($F$15&lt;DATE(2023,6,1), LUVMET10Res,LUVMET11Res))</formula1>
    </dataValidation>
    <dataValidation type="list" allowBlank="1" showInputMessage="1" prompt="Do Not Select Land Uses in ALL CAPS._x000a_" sqref="C22:D26" xr:uid="{EF561937-51AC-4119-9ABE-D593F85D84A1}">
      <formula1>IF($R$22=7,LUVMET10NonRes,IF($F$15&lt;DATE(2023,6,1), LUVMET10NonRes,LUVMET11NonRes))</formula1>
    </dataValidation>
  </dataValidations>
  <hyperlinks>
    <hyperlink ref="N7" r:id="rId1" xr:uid="{A3092DFC-4E0B-4FA6-8496-C938BB36FEB0}"/>
  </hyperlinks>
  <printOptions horizontalCentered="1" verticalCentered="1"/>
  <pageMargins left="0.3" right="0.3" top="0.3" bottom="0.3" header="0" footer="0"/>
  <pageSetup scale="52"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423BBCB-3502-49D4-81FE-F5FA69EEE36E}">
          <x14:formula1>
            <xm:f>Discounts!$D$7:$D$9</xm:f>
          </x14:formula1>
          <xm:sqref>N44</xm:sqref>
        </x14:dataValidation>
        <x14:dataValidation type="list" allowBlank="1" showInputMessage="1" showErrorMessage="1" xr:uid="{13A0383D-1FBD-4DCD-8677-EBAD69BC4A60}">
          <x14:formula1>
            <xm:f>Discounts!$B$7:$B$12</xm:f>
          </x14:formula1>
          <xm:sqref>N42</xm:sqref>
        </x14:dataValidation>
        <x14:dataValidation type="list" allowBlank="1" showInputMessage="1" showErrorMessage="1" xr:uid="{85383DF0-9299-4250-9C46-279097793BE0}">
          <x14:formula1>
            <xm:f>Discounts!$A$7:$A$9</xm:f>
          </x14:formula1>
          <xm:sqref>N41</xm:sqref>
        </x14:dataValidation>
        <x14:dataValidation type="list" allowBlank="1" showInputMessage="1" showErrorMessage="1" xr:uid="{794FF705-E625-4185-85F5-E42EDEB15CE2}">
          <x14:formula1>
            <xm:f>Discounts!$C$7:$C$15</xm:f>
          </x14:formula1>
          <xm:sqref>N43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0ABF-F29D-43BF-9064-0900D851E7AA}">
  <sheetPr>
    <tabColor rgb="FFFFFF00"/>
    <pageSetUpPr fitToPage="1"/>
  </sheetPr>
  <dimension ref="B1:O34"/>
  <sheetViews>
    <sheetView showGridLines="0" showRowColHeaders="0" zoomScaleNormal="100" workbookViewId="0">
      <selection activeCell="B22" sqref="B22:F22"/>
    </sheetView>
  </sheetViews>
  <sheetFormatPr defaultColWidth="0" defaultRowHeight="0" customHeight="1" zeroHeight="1" x14ac:dyDescent="0.25"/>
  <cols>
    <col min="1" max="2" width="0.42578125" style="333" customWidth="1"/>
    <col min="3" max="3" width="2.5703125" style="346" customWidth="1"/>
    <col min="4" max="4" width="3.5703125" style="350" customWidth="1"/>
    <col min="5" max="5" width="27.42578125" style="334" customWidth="1"/>
    <col min="6" max="6" width="116.140625" style="348" customWidth="1"/>
    <col min="7" max="7" width="70" style="348" customWidth="1"/>
    <col min="8" max="9" width="11.5703125" style="334" hidden="1" customWidth="1"/>
    <col min="10" max="11" width="11.5703125" style="335" hidden="1" customWidth="1"/>
    <col min="12" max="12" width="11.5703125" style="336" hidden="1" customWidth="1"/>
    <col min="13" max="14" width="11.5703125" style="335" hidden="1" customWidth="1"/>
    <col min="15" max="15" width="58.85546875" style="333" hidden="1" customWidth="1"/>
    <col min="16" max="256" width="0" style="333" hidden="1"/>
    <col min="257" max="258" width="0.42578125" style="333" customWidth="1"/>
    <col min="259" max="259" width="2.5703125" style="333" customWidth="1"/>
    <col min="260" max="260" width="3.5703125" style="333" customWidth="1"/>
    <col min="261" max="261" width="24" style="333" customWidth="1"/>
    <col min="262" max="262" width="116.140625" style="333" customWidth="1"/>
    <col min="263" max="263" width="70" style="333" customWidth="1"/>
    <col min="264" max="512" width="0" style="333" hidden="1"/>
    <col min="513" max="514" width="0.42578125" style="333" customWidth="1"/>
    <col min="515" max="515" width="2.5703125" style="333" customWidth="1"/>
    <col min="516" max="516" width="3.5703125" style="333" customWidth="1"/>
    <col min="517" max="517" width="24" style="333" customWidth="1"/>
    <col min="518" max="518" width="116.140625" style="333" customWidth="1"/>
    <col min="519" max="519" width="70" style="333" customWidth="1"/>
    <col min="520" max="768" width="0" style="333" hidden="1"/>
    <col min="769" max="770" width="0.42578125" style="333" customWidth="1"/>
    <col min="771" max="771" width="2.5703125" style="333" customWidth="1"/>
    <col min="772" max="772" width="3.5703125" style="333" customWidth="1"/>
    <col min="773" max="773" width="24" style="333" customWidth="1"/>
    <col min="774" max="774" width="116.140625" style="333" customWidth="1"/>
    <col min="775" max="775" width="70" style="333" customWidth="1"/>
    <col min="776" max="1024" width="0" style="333" hidden="1"/>
    <col min="1025" max="1026" width="0.42578125" style="333" customWidth="1"/>
    <col min="1027" max="1027" width="2.5703125" style="333" customWidth="1"/>
    <col min="1028" max="1028" width="3.5703125" style="333" customWidth="1"/>
    <col min="1029" max="1029" width="24" style="333" customWidth="1"/>
    <col min="1030" max="1030" width="116.140625" style="333" customWidth="1"/>
    <col min="1031" max="1031" width="70" style="333" customWidth="1"/>
    <col min="1032" max="1280" width="0" style="333" hidden="1"/>
    <col min="1281" max="1282" width="0.42578125" style="333" customWidth="1"/>
    <col min="1283" max="1283" width="2.5703125" style="333" customWidth="1"/>
    <col min="1284" max="1284" width="3.5703125" style="333" customWidth="1"/>
    <col min="1285" max="1285" width="24" style="333" customWidth="1"/>
    <col min="1286" max="1286" width="116.140625" style="333" customWidth="1"/>
    <col min="1287" max="1287" width="70" style="333" customWidth="1"/>
    <col min="1288" max="1536" width="0" style="333" hidden="1"/>
    <col min="1537" max="1538" width="0.42578125" style="333" customWidth="1"/>
    <col min="1539" max="1539" width="2.5703125" style="333" customWidth="1"/>
    <col min="1540" max="1540" width="3.5703125" style="333" customWidth="1"/>
    <col min="1541" max="1541" width="24" style="333" customWidth="1"/>
    <col min="1542" max="1542" width="116.140625" style="333" customWidth="1"/>
    <col min="1543" max="1543" width="70" style="333" customWidth="1"/>
    <col min="1544" max="1792" width="0" style="333" hidden="1"/>
    <col min="1793" max="1794" width="0.42578125" style="333" customWidth="1"/>
    <col min="1795" max="1795" width="2.5703125" style="333" customWidth="1"/>
    <col min="1796" max="1796" width="3.5703125" style="333" customWidth="1"/>
    <col min="1797" max="1797" width="24" style="333" customWidth="1"/>
    <col min="1798" max="1798" width="116.140625" style="333" customWidth="1"/>
    <col min="1799" max="1799" width="70" style="333" customWidth="1"/>
    <col min="1800" max="2048" width="0" style="333" hidden="1"/>
    <col min="2049" max="2050" width="0.42578125" style="333" customWidth="1"/>
    <col min="2051" max="2051" width="2.5703125" style="333" customWidth="1"/>
    <col min="2052" max="2052" width="3.5703125" style="333" customWidth="1"/>
    <col min="2053" max="2053" width="24" style="333" customWidth="1"/>
    <col min="2054" max="2054" width="116.140625" style="333" customWidth="1"/>
    <col min="2055" max="2055" width="70" style="333" customWidth="1"/>
    <col min="2056" max="2304" width="0" style="333" hidden="1"/>
    <col min="2305" max="2306" width="0.42578125" style="333" customWidth="1"/>
    <col min="2307" max="2307" width="2.5703125" style="333" customWidth="1"/>
    <col min="2308" max="2308" width="3.5703125" style="333" customWidth="1"/>
    <col min="2309" max="2309" width="24" style="333" customWidth="1"/>
    <col min="2310" max="2310" width="116.140625" style="333" customWidth="1"/>
    <col min="2311" max="2311" width="70" style="333" customWidth="1"/>
    <col min="2312" max="2560" width="0" style="333" hidden="1"/>
    <col min="2561" max="2562" width="0.42578125" style="333" customWidth="1"/>
    <col min="2563" max="2563" width="2.5703125" style="333" customWidth="1"/>
    <col min="2564" max="2564" width="3.5703125" style="333" customWidth="1"/>
    <col min="2565" max="2565" width="24" style="333" customWidth="1"/>
    <col min="2566" max="2566" width="116.140625" style="333" customWidth="1"/>
    <col min="2567" max="2567" width="70" style="333" customWidth="1"/>
    <col min="2568" max="2816" width="0" style="333" hidden="1"/>
    <col min="2817" max="2818" width="0.42578125" style="333" customWidth="1"/>
    <col min="2819" max="2819" width="2.5703125" style="333" customWidth="1"/>
    <col min="2820" max="2820" width="3.5703125" style="333" customWidth="1"/>
    <col min="2821" max="2821" width="24" style="333" customWidth="1"/>
    <col min="2822" max="2822" width="116.140625" style="333" customWidth="1"/>
    <col min="2823" max="2823" width="70" style="333" customWidth="1"/>
    <col min="2824" max="3072" width="0" style="333" hidden="1"/>
    <col min="3073" max="3074" width="0.42578125" style="333" customWidth="1"/>
    <col min="3075" max="3075" width="2.5703125" style="333" customWidth="1"/>
    <col min="3076" max="3076" width="3.5703125" style="333" customWidth="1"/>
    <col min="3077" max="3077" width="24" style="333" customWidth="1"/>
    <col min="3078" max="3078" width="116.140625" style="333" customWidth="1"/>
    <col min="3079" max="3079" width="70" style="333" customWidth="1"/>
    <col min="3080" max="3328" width="0" style="333" hidden="1"/>
    <col min="3329" max="3330" width="0.42578125" style="333" customWidth="1"/>
    <col min="3331" max="3331" width="2.5703125" style="333" customWidth="1"/>
    <col min="3332" max="3332" width="3.5703125" style="333" customWidth="1"/>
    <col min="3333" max="3333" width="24" style="333" customWidth="1"/>
    <col min="3334" max="3334" width="116.140625" style="333" customWidth="1"/>
    <col min="3335" max="3335" width="70" style="333" customWidth="1"/>
    <col min="3336" max="3584" width="0" style="333" hidden="1"/>
    <col min="3585" max="3586" width="0.42578125" style="333" customWidth="1"/>
    <col min="3587" max="3587" width="2.5703125" style="333" customWidth="1"/>
    <col min="3588" max="3588" width="3.5703125" style="333" customWidth="1"/>
    <col min="3589" max="3589" width="24" style="333" customWidth="1"/>
    <col min="3590" max="3590" width="116.140625" style="333" customWidth="1"/>
    <col min="3591" max="3591" width="70" style="333" customWidth="1"/>
    <col min="3592" max="3840" width="0" style="333" hidden="1"/>
    <col min="3841" max="3842" width="0.42578125" style="333" customWidth="1"/>
    <col min="3843" max="3843" width="2.5703125" style="333" customWidth="1"/>
    <col min="3844" max="3844" width="3.5703125" style="333" customWidth="1"/>
    <col min="3845" max="3845" width="24" style="333" customWidth="1"/>
    <col min="3846" max="3846" width="116.140625" style="333" customWidth="1"/>
    <col min="3847" max="3847" width="70" style="333" customWidth="1"/>
    <col min="3848" max="4096" width="0" style="333" hidden="1"/>
    <col min="4097" max="4098" width="0.42578125" style="333" customWidth="1"/>
    <col min="4099" max="4099" width="2.5703125" style="333" customWidth="1"/>
    <col min="4100" max="4100" width="3.5703125" style="333" customWidth="1"/>
    <col min="4101" max="4101" width="24" style="333" customWidth="1"/>
    <col min="4102" max="4102" width="116.140625" style="333" customWidth="1"/>
    <col min="4103" max="4103" width="70" style="333" customWidth="1"/>
    <col min="4104" max="4352" width="0" style="333" hidden="1"/>
    <col min="4353" max="4354" width="0.42578125" style="333" customWidth="1"/>
    <col min="4355" max="4355" width="2.5703125" style="333" customWidth="1"/>
    <col min="4356" max="4356" width="3.5703125" style="333" customWidth="1"/>
    <col min="4357" max="4357" width="24" style="333" customWidth="1"/>
    <col min="4358" max="4358" width="116.140625" style="333" customWidth="1"/>
    <col min="4359" max="4359" width="70" style="333" customWidth="1"/>
    <col min="4360" max="4608" width="0" style="333" hidden="1"/>
    <col min="4609" max="4610" width="0.42578125" style="333" customWidth="1"/>
    <col min="4611" max="4611" width="2.5703125" style="333" customWidth="1"/>
    <col min="4612" max="4612" width="3.5703125" style="333" customWidth="1"/>
    <col min="4613" max="4613" width="24" style="333" customWidth="1"/>
    <col min="4614" max="4614" width="116.140625" style="333" customWidth="1"/>
    <col min="4615" max="4615" width="70" style="333" customWidth="1"/>
    <col min="4616" max="4864" width="0" style="333" hidden="1"/>
    <col min="4865" max="4866" width="0.42578125" style="333" customWidth="1"/>
    <col min="4867" max="4867" width="2.5703125" style="333" customWidth="1"/>
    <col min="4868" max="4868" width="3.5703125" style="333" customWidth="1"/>
    <col min="4869" max="4869" width="24" style="333" customWidth="1"/>
    <col min="4870" max="4870" width="116.140625" style="333" customWidth="1"/>
    <col min="4871" max="4871" width="70" style="333" customWidth="1"/>
    <col min="4872" max="5120" width="0" style="333" hidden="1"/>
    <col min="5121" max="5122" width="0.42578125" style="333" customWidth="1"/>
    <col min="5123" max="5123" width="2.5703125" style="333" customWidth="1"/>
    <col min="5124" max="5124" width="3.5703125" style="333" customWidth="1"/>
    <col min="5125" max="5125" width="24" style="333" customWidth="1"/>
    <col min="5126" max="5126" width="116.140625" style="333" customWidth="1"/>
    <col min="5127" max="5127" width="70" style="333" customWidth="1"/>
    <col min="5128" max="5376" width="0" style="333" hidden="1"/>
    <col min="5377" max="5378" width="0.42578125" style="333" customWidth="1"/>
    <col min="5379" max="5379" width="2.5703125" style="333" customWidth="1"/>
    <col min="5380" max="5380" width="3.5703125" style="333" customWidth="1"/>
    <col min="5381" max="5381" width="24" style="333" customWidth="1"/>
    <col min="5382" max="5382" width="116.140625" style="333" customWidth="1"/>
    <col min="5383" max="5383" width="70" style="333" customWidth="1"/>
    <col min="5384" max="5632" width="0" style="333" hidden="1"/>
    <col min="5633" max="5634" width="0.42578125" style="333" customWidth="1"/>
    <col min="5635" max="5635" width="2.5703125" style="333" customWidth="1"/>
    <col min="5636" max="5636" width="3.5703125" style="333" customWidth="1"/>
    <col min="5637" max="5637" width="24" style="333" customWidth="1"/>
    <col min="5638" max="5638" width="116.140625" style="333" customWidth="1"/>
    <col min="5639" max="5639" width="70" style="333" customWidth="1"/>
    <col min="5640" max="5888" width="0" style="333" hidden="1"/>
    <col min="5889" max="5890" width="0.42578125" style="333" customWidth="1"/>
    <col min="5891" max="5891" width="2.5703125" style="333" customWidth="1"/>
    <col min="5892" max="5892" width="3.5703125" style="333" customWidth="1"/>
    <col min="5893" max="5893" width="24" style="333" customWidth="1"/>
    <col min="5894" max="5894" width="116.140625" style="333" customWidth="1"/>
    <col min="5895" max="5895" width="70" style="333" customWidth="1"/>
    <col min="5896" max="6144" width="0" style="333" hidden="1"/>
    <col min="6145" max="6146" width="0.42578125" style="333" customWidth="1"/>
    <col min="6147" max="6147" width="2.5703125" style="333" customWidth="1"/>
    <col min="6148" max="6148" width="3.5703125" style="333" customWidth="1"/>
    <col min="6149" max="6149" width="24" style="333" customWidth="1"/>
    <col min="6150" max="6150" width="116.140625" style="333" customWidth="1"/>
    <col min="6151" max="6151" width="70" style="333" customWidth="1"/>
    <col min="6152" max="6400" width="0" style="333" hidden="1"/>
    <col min="6401" max="6402" width="0.42578125" style="333" customWidth="1"/>
    <col min="6403" max="6403" width="2.5703125" style="333" customWidth="1"/>
    <col min="6404" max="6404" width="3.5703125" style="333" customWidth="1"/>
    <col min="6405" max="6405" width="24" style="333" customWidth="1"/>
    <col min="6406" max="6406" width="116.140625" style="333" customWidth="1"/>
    <col min="6407" max="6407" width="70" style="333" customWidth="1"/>
    <col min="6408" max="6656" width="0" style="333" hidden="1"/>
    <col min="6657" max="6658" width="0.42578125" style="333" customWidth="1"/>
    <col min="6659" max="6659" width="2.5703125" style="333" customWidth="1"/>
    <col min="6660" max="6660" width="3.5703125" style="333" customWidth="1"/>
    <col min="6661" max="6661" width="24" style="333" customWidth="1"/>
    <col min="6662" max="6662" width="116.140625" style="333" customWidth="1"/>
    <col min="6663" max="6663" width="70" style="333" customWidth="1"/>
    <col min="6664" max="6912" width="0" style="333" hidden="1"/>
    <col min="6913" max="6914" width="0.42578125" style="333" customWidth="1"/>
    <col min="6915" max="6915" width="2.5703125" style="333" customWidth="1"/>
    <col min="6916" max="6916" width="3.5703125" style="333" customWidth="1"/>
    <col min="6917" max="6917" width="24" style="333" customWidth="1"/>
    <col min="6918" max="6918" width="116.140625" style="333" customWidth="1"/>
    <col min="6919" max="6919" width="70" style="333" customWidth="1"/>
    <col min="6920" max="7168" width="0" style="333" hidden="1"/>
    <col min="7169" max="7170" width="0.42578125" style="333" customWidth="1"/>
    <col min="7171" max="7171" width="2.5703125" style="333" customWidth="1"/>
    <col min="7172" max="7172" width="3.5703125" style="333" customWidth="1"/>
    <col min="7173" max="7173" width="24" style="333" customWidth="1"/>
    <col min="7174" max="7174" width="116.140625" style="333" customWidth="1"/>
    <col min="7175" max="7175" width="70" style="333" customWidth="1"/>
    <col min="7176" max="7424" width="0" style="333" hidden="1"/>
    <col min="7425" max="7426" width="0.42578125" style="333" customWidth="1"/>
    <col min="7427" max="7427" width="2.5703125" style="333" customWidth="1"/>
    <col min="7428" max="7428" width="3.5703125" style="333" customWidth="1"/>
    <col min="7429" max="7429" width="24" style="333" customWidth="1"/>
    <col min="7430" max="7430" width="116.140625" style="333" customWidth="1"/>
    <col min="7431" max="7431" width="70" style="333" customWidth="1"/>
    <col min="7432" max="7680" width="0" style="333" hidden="1"/>
    <col min="7681" max="7682" width="0.42578125" style="333" customWidth="1"/>
    <col min="7683" max="7683" width="2.5703125" style="333" customWidth="1"/>
    <col min="7684" max="7684" width="3.5703125" style="333" customWidth="1"/>
    <col min="7685" max="7685" width="24" style="333" customWidth="1"/>
    <col min="7686" max="7686" width="116.140625" style="333" customWidth="1"/>
    <col min="7687" max="7687" width="70" style="333" customWidth="1"/>
    <col min="7688" max="7936" width="0" style="333" hidden="1"/>
    <col min="7937" max="7938" width="0.42578125" style="333" customWidth="1"/>
    <col min="7939" max="7939" width="2.5703125" style="333" customWidth="1"/>
    <col min="7940" max="7940" width="3.5703125" style="333" customWidth="1"/>
    <col min="7941" max="7941" width="24" style="333" customWidth="1"/>
    <col min="7942" max="7942" width="116.140625" style="333" customWidth="1"/>
    <col min="7943" max="7943" width="70" style="333" customWidth="1"/>
    <col min="7944" max="8192" width="0" style="333" hidden="1"/>
    <col min="8193" max="8194" width="0.42578125" style="333" customWidth="1"/>
    <col min="8195" max="8195" width="2.5703125" style="333" customWidth="1"/>
    <col min="8196" max="8196" width="3.5703125" style="333" customWidth="1"/>
    <col min="8197" max="8197" width="24" style="333" customWidth="1"/>
    <col min="8198" max="8198" width="116.140625" style="333" customWidth="1"/>
    <col min="8199" max="8199" width="70" style="333" customWidth="1"/>
    <col min="8200" max="8448" width="0" style="333" hidden="1"/>
    <col min="8449" max="8450" width="0.42578125" style="333" customWidth="1"/>
    <col min="8451" max="8451" width="2.5703125" style="333" customWidth="1"/>
    <col min="8452" max="8452" width="3.5703125" style="333" customWidth="1"/>
    <col min="8453" max="8453" width="24" style="333" customWidth="1"/>
    <col min="8454" max="8454" width="116.140625" style="333" customWidth="1"/>
    <col min="8455" max="8455" width="70" style="333" customWidth="1"/>
    <col min="8456" max="8704" width="0" style="333" hidden="1"/>
    <col min="8705" max="8706" width="0.42578125" style="333" customWidth="1"/>
    <col min="8707" max="8707" width="2.5703125" style="333" customWidth="1"/>
    <col min="8708" max="8708" width="3.5703125" style="333" customWidth="1"/>
    <col min="8709" max="8709" width="24" style="333" customWidth="1"/>
    <col min="8710" max="8710" width="116.140625" style="333" customWidth="1"/>
    <col min="8711" max="8711" width="70" style="333" customWidth="1"/>
    <col min="8712" max="8960" width="0" style="333" hidden="1"/>
    <col min="8961" max="8962" width="0.42578125" style="333" customWidth="1"/>
    <col min="8963" max="8963" width="2.5703125" style="333" customWidth="1"/>
    <col min="8964" max="8964" width="3.5703125" style="333" customWidth="1"/>
    <col min="8965" max="8965" width="24" style="333" customWidth="1"/>
    <col min="8966" max="8966" width="116.140625" style="333" customWidth="1"/>
    <col min="8967" max="8967" width="70" style="333" customWidth="1"/>
    <col min="8968" max="9216" width="0" style="333" hidden="1"/>
    <col min="9217" max="9218" width="0.42578125" style="333" customWidth="1"/>
    <col min="9219" max="9219" width="2.5703125" style="333" customWidth="1"/>
    <col min="9220" max="9220" width="3.5703125" style="333" customWidth="1"/>
    <col min="9221" max="9221" width="24" style="333" customWidth="1"/>
    <col min="9222" max="9222" width="116.140625" style="333" customWidth="1"/>
    <col min="9223" max="9223" width="70" style="333" customWidth="1"/>
    <col min="9224" max="9472" width="0" style="333" hidden="1"/>
    <col min="9473" max="9474" width="0.42578125" style="333" customWidth="1"/>
    <col min="9475" max="9475" width="2.5703125" style="333" customWidth="1"/>
    <col min="9476" max="9476" width="3.5703125" style="333" customWidth="1"/>
    <col min="9477" max="9477" width="24" style="333" customWidth="1"/>
    <col min="9478" max="9478" width="116.140625" style="333" customWidth="1"/>
    <col min="9479" max="9479" width="70" style="333" customWidth="1"/>
    <col min="9480" max="9728" width="0" style="333" hidden="1"/>
    <col min="9729" max="9730" width="0.42578125" style="333" customWidth="1"/>
    <col min="9731" max="9731" width="2.5703125" style="333" customWidth="1"/>
    <col min="9732" max="9732" width="3.5703125" style="333" customWidth="1"/>
    <col min="9733" max="9733" width="24" style="333" customWidth="1"/>
    <col min="9734" max="9734" width="116.140625" style="333" customWidth="1"/>
    <col min="9735" max="9735" width="70" style="333" customWidth="1"/>
    <col min="9736" max="9984" width="0" style="333" hidden="1"/>
    <col min="9985" max="9986" width="0.42578125" style="333" customWidth="1"/>
    <col min="9987" max="9987" width="2.5703125" style="333" customWidth="1"/>
    <col min="9988" max="9988" width="3.5703125" style="333" customWidth="1"/>
    <col min="9989" max="9989" width="24" style="333" customWidth="1"/>
    <col min="9990" max="9990" width="116.140625" style="333" customWidth="1"/>
    <col min="9991" max="9991" width="70" style="333" customWidth="1"/>
    <col min="9992" max="10240" width="0" style="333" hidden="1"/>
    <col min="10241" max="10242" width="0.42578125" style="333" customWidth="1"/>
    <col min="10243" max="10243" width="2.5703125" style="333" customWidth="1"/>
    <col min="10244" max="10244" width="3.5703125" style="333" customWidth="1"/>
    <col min="10245" max="10245" width="24" style="333" customWidth="1"/>
    <col min="10246" max="10246" width="116.140625" style="333" customWidth="1"/>
    <col min="10247" max="10247" width="70" style="333" customWidth="1"/>
    <col min="10248" max="10496" width="0" style="333" hidden="1"/>
    <col min="10497" max="10498" width="0.42578125" style="333" customWidth="1"/>
    <col min="10499" max="10499" width="2.5703125" style="333" customWidth="1"/>
    <col min="10500" max="10500" width="3.5703125" style="333" customWidth="1"/>
    <col min="10501" max="10501" width="24" style="333" customWidth="1"/>
    <col min="10502" max="10502" width="116.140625" style="333" customWidth="1"/>
    <col min="10503" max="10503" width="70" style="333" customWidth="1"/>
    <col min="10504" max="10752" width="0" style="333" hidden="1"/>
    <col min="10753" max="10754" width="0.42578125" style="333" customWidth="1"/>
    <col min="10755" max="10755" width="2.5703125" style="333" customWidth="1"/>
    <col min="10756" max="10756" width="3.5703125" style="333" customWidth="1"/>
    <col min="10757" max="10757" width="24" style="333" customWidth="1"/>
    <col min="10758" max="10758" width="116.140625" style="333" customWidth="1"/>
    <col min="10759" max="10759" width="70" style="333" customWidth="1"/>
    <col min="10760" max="11008" width="0" style="333" hidden="1"/>
    <col min="11009" max="11010" width="0.42578125" style="333" customWidth="1"/>
    <col min="11011" max="11011" width="2.5703125" style="333" customWidth="1"/>
    <col min="11012" max="11012" width="3.5703125" style="333" customWidth="1"/>
    <col min="11013" max="11013" width="24" style="333" customWidth="1"/>
    <col min="11014" max="11014" width="116.140625" style="333" customWidth="1"/>
    <col min="11015" max="11015" width="70" style="333" customWidth="1"/>
    <col min="11016" max="11264" width="0" style="333" hidden="1"/>
    <col min="11265" max="11266" width="0.42578125" style="333" customWidth="1"/>
    <col min="11267" max="11267" width="2.5703125" style="333" customWidth="1"/>
    <col min="11268" max="11268" width="3.5703125" style="333" customWidth="1"/>
    <col min="11269" max="11269" width="24" style="333" customWidth="1"/>
    <col min="11270" max="11270" width="116.140625" style="333" customWidth="1"/>
    <col min="11271" max="11271" width="70" style="333" customWidth="1"/>
    <col min="11272" max="11520" width="0" style="333" hidden="1"/>
    <col min="11521" max="11522" width="0.42578125" style="333" customWidth="1"/>
    <col min="11523" max="11523" width="2.5703125" style="333" customWidth="1"/>
    <col min="11524" max="11524" width="3.5703125" style="333" customWidth="1"/>
    <col min="11525" max="11525" width="24" style="333" customWidth="1"/>
    <col min="11526" max="11526" width="116.140625" style="333" customWidth="1"/>
    <col min="11527" max="11527" width="70" style="333" customWidth="1"/>
    <col min="11528" max="11776" width="0" style="333" hidden="1"/>
    <col min="11777" max="11778" width="0.42578125" style="333" customWidth="1"/>
    <col min="11779" max="11779" width="2.5703125" style="333" customWidth="1"/>
    <col min="11780" max="11780" width="3.5703125" style="333" customWidth="1"/>
    <col min="11781" max="11781" width="24" style="333" customWidth="1"/>
    <col min="11782" max="11782" width="116.140625" style="333" customWidth="1"/>
    <col min="11783" max="11783" width="70" style="333" customWidth="1"/>
    <col min="11784" max="12032" width="0" style="333" hidden="1"/>
    <col min="12033" max="12034" width="0.42578125" style="333" customWidth="1"/>
    <col min="12035" max="12035" width="2.5703125" style="333" customWidth="1"/>
    <col min="12036" max="12036" width="3.5703125" style="333" customWidth="1"/>
    <col min="12037" max="12037" width="24" style="333" customWidth="1"/>
    <col min="12038" max="12038" width="116.140625" style="333" customWidth="1"/>
    <col min="12039" max="12039" width="70" style="333" customWidth="1"/>
    <col min="12040" max="12288" width="0" style="333" hidden="1"/>
    <col min="12289" max="12290" width="0.42578125" style="333" customWidth="1"/>
    <col min="12291" max="12291" width="2.5703125" style="333" customWidth="1"/>
    <col min="12292" max="12292" width="3.5703125" style="333" customWidth="1"/>
    <col min="12293" max="12293" width="24" style="333" customWidth="1"/>
    <col min="12294" max="12294" width="116.140625" style="333" customWidth="1"/>
    <col min="12295" max="12295" width="70" style="333" customWidth="1"/>
    <col min="12296" max="12544" width="0" style="333" hidden="1"/>
    <col min="12545" max="12546" width="0.42578125" style="333" customWidth="1"/>
    <col min="12547" max="12547" width="2.5703125" style="333" customWidth="1"/>
    <col min="12548" max="12548" width="3.5703125" style="333" customWidth="1"/>
    <col min="12549" max="12549" width="24" style="333" customWidth="1"/>
    <col min="12550" max="12550" width="116.140625" style="333" customWidth="1"/>
    <col min="12551" max="12551" width="70" style="333" customWidth="1"/>
    <col min="12552" max="12800" width="0" style="333" hidden="1"/>
    <col min="12801" max="12802" width="0.42578125" style="333" customWidth="1"/>
    <col min="12803" max="12803" width="2.5703125" style="333" customWidth="1"/>
    <col min="12804" max="12804" width="3.5703125" style="333" customWidth="1"/>
    <col min="12805" max="12805" width="24" style="333" customWidth="1"/>
    <col min="12806" max="12806" width="116.140625" style="333" customWidth="1"/>
    <col min="12807" max="12807" width="70" style="333" customWidth="1"/>
    <col min="12808" max="13056" width="0" style="333" hidden="1"/>
    <col min="13057" max="13058" width="0.42578125" style="333" customWidth="1"/>
    <col min="13059" max="13059" width="2.5703125" style="333" customWidth="1"/>
    <col min="13060" max="13060" width="3.5703125" style="333" customWidth="1"/>
    <col min="13061" max="13061" width="24" style="333" customWidth="1"/>
    <col min="13062" max="13062" width="116.140625" style="333" customWidth="1"/>
    <col min="13063" max="13063" width="70" style="333" customWidth="1"/>
    <col min="13064" max="13312" width="0" style="333" hidden="1"/>
    <col min="13313" max="13314" width="0.42578125" style="333" customWidth="1"/>
    <col min="13315" max="13315" width="2.5703125" style="333" customWidth="1"/>
    <col min="13316" max="13316" width="3.5703125" style="333" customWidth="1"/>
    <col min="13317" max="13317" width="24" style="333" customWidth="1"/>
    <col min="13318" max="13318" width="116.140625" style="333" customWidth="1"/>
    <col min="13319" max="13319" width="70" style="333" customWidth="1"/>
    <col min="13320" max="13568" width="0" style="333" hidden="1"/>
    <col min="13569" max="13570" width="0.42578125" style="333" customWidth="1"/>
    <col min="13571" max="13571" width="2.5703125" style="333" customWidth="1"/>
    <col min="13572" max="13572" width="3.5703125" style="333" customWidth="1"/>
    <col min="13573" max="13573" width="24" style="333" customWidth="1"/>
    <col min="13574" max="13574" width="116.140625" style="333" customWidth="1"/>
    <col min="13575" max="13575" width="70" style="333" customWidth="1"/>
    <col min="13576" max="13824" width="0" style="333" hidden="1"/>
    <col min="13825" max="13826" width="0.42578125" style="333" customWidth="1"/>
    <col min="13827" max="13827" width="2.5703125" style="333" customWidth="1"/>
    <col min="13828" max="13828" width="3.5703125" style="333" customWidth="1"/>
    <col min="13829" max="13829" width="24" style="333" customWidth="1"/>
    <col min="13830" max="13830" width="116.140625" style="333" customWidth="1"/>
    <col min="13831" max="13831" width="70" style="333" customWidth="1"/>
    <col min="13832" max="14080" width="0" style="333" hidden="1"/>
    <col min="14081" max="14082" width="0.42578125" style="333" customWidth="1"/>
    <col min="14083" max="14083" width="2.5703125" style="333" customWidth="1"/>
    <col min="14084" max="14084" width="3.5703125" style="333" customWidth="1"/>
    <col min="14085" max="14085" width="24" style="333" customWidth="1"/>
    <col min="14086" max="14086" width="116.140625" style="333" customWidth="1"/>
    <col min="14087" max="14087" width="70" style="333" customWidth="1"/>
    <col min="14088" max="14336" width="0" style="333" hidden="1"/>
    <col min="14337" max="14338" width="0.42578125" style="333" customWidth="1"/>
    <col min="14339" max="14339" width="2.5703125" style="333" customWidth="1"/>
    <col min="14340" max="14340" width="3.5703125" style="333" customWidth="1"/>
    <col min="14341" max="14341" width="24" style="333" customWidth="1"/>
    <col min="14342" max="14342" width="116.140625" style="333" customWidth="1"/>
    <col min="14343" max="14343" width="70" style="333" customWidth="1"/>
    <col min="14344" max="14592" width="0" style="333" hidden="1"/>
    <col min="14593" max="14594" width="0.42578125" style="333" customWidth="1"/>
    <col min="14595" max="14595" width="2.5703125" style="333" customWidth="1"/>
    <col min="14596" max="14596" width="3.5703125" style="333" customWidth="1"/>
    <col min="14597" max="14597" width="24" style="333" customWidth="1"/>
    <col min="14598" max="14598" width="116.140625" style="333" customWidth="1"/>
    <col min="14599" max="14599" width="70" style="333" customWidth="1"/>
    <col min="14600" max="14848" width="0" style="333" hidden="1"/>
    <col min="14849" max="14850" width="0.42578125" style="333" customWidth="1"/>
    <col min="14851" max="14851" width="2.5703125" style="333" customWidth="1"/>
    <col min="14852" max="14852" width="3.5703125" style="333" customWidth="1"/>
    <col min="14853" max="14853" width="24" style="333" customWidth="1"/>
    <col min="14854" max="14854" width="116.140625" style="333" customWidth="1"/>
    <col min="14855" max="14855" width="70" style="333" customWidth="1"/>
    <col min="14856" max="15104" width="0" style="333" hidden="1"/>
    <col min="15105" max="15106" width="0.42578125" style="333" customWidth="1"/>
    <col min="15107" max="15107" width="2.5703125" style="333" customWidth="1"/>
    <col min="15108" max="15108" width="3.5703125" style="333" customWidth="1"/>
    <col min="15109" max="15109" width="24" style="333" customWidth="1"/>
    <col min="15110" max="15110" width="116.140625" style="333" customWidth="1"/>
    <col min="15111" max="15111" width="70" style="333" customWidth="1"/>
    <col min="15112" max="15360" width="0" style="333" hidden="1"/>
    <col min="15361" max="15362" width="0.42578125" style="333" customWidth="1"/>
    <col min="15363" max="15363" width="2.5703125" style="333" customWidth="1"/>
    <col min="15364" max="15364" width="3.5703125" style="333" customWidth="1"/>
    <col min="15365" max="15365" width="24" style="333" customWidth="1"/>
    <col min="15366" max="15366" width="116.140625" style="333" customWidth="1"/>
    <col min="15367" max="15367" width="70" style="333" customWidth="1"/>
    <col min="15368" max="15616" width="0" style="333" hidden="1"/>
    <col min="15617" max="15618" width="0.42578125" style="333" customWidth="1"/>
    <col min="15619" max="15619" width="2.5703125" style="333" customWidth="1"/>
    <col min="15620" max="15620" width="3.5703125" style="333" customWidth="1"/>
    <col min="15621" max="15621" width="24" style="333" customWidth="1"/>
    <col min="15622" max="15622" width="116.140625" style="333" customWidth="1"/>
    <col min="15623" max="15623" width="70" style="333" customWidth="1"/>
    <col min="15624" max="15872" width="0" style="333" hidden="1"/>
    <col min="15873" max="15874" width="0.42578125" style="333" customWidth="1"/>
    <col min="15875" max="15875" width="2.5703125" style="333" customWidth="1"/>
    <col min="15876" max="15876" width="3.5703125" style="333" customWidth="1"/>
    <col min="15877" max="15877" width="24" style="333" customWidth="1"/>
    <col min="15878" max="15878" width="116.140625" style="333" customWidth="1"/>
    <col min="15879" max="15879" width="70" style="333" customWidth="1"/>
    <col min="15880" max="16128" width="0" style="333" hidden="1"/>
    <col min="16129" max="16130" width="0.42578125" style="333" customWidth="1"/>
    <col min="16131" max="16131" width="2.5703125" style="333" customWidth="1"/>
    <col min="16132" max="16132" width="3.5703125" style="333" customWidth="1"/>
    <col min="16133" max="16133" width="24" style="333" customWidth="1"/>
    <col min="16134" max="16134" width="116.140625" style="333" customWidth="1"/>
    <col min="16135" max="16135" width="70" style="333" customWidth="1"/>
    <col min="16136" max="16384" width="0" style="333" hidden="1"/>
  </cols>
  <sheetData>
    <row r="1" spans="3:14" ht="32.25" customHeight="1" thickTop="1" x14ac:dyDescent="0.25">
      <c r="C1" s="649" t="s">
        <v>475</v>
      </c>
      <c r="D1" s="650"/>
      <c r="E1" s="650"/>
      <c r="F1" s="651"/>
      <c r="G1" s="652"/>
      <c r="H1" s="332"/>
      <c r="I1" s="332"/>
      <c r="J1" s="332"/>
      <c r="K1" s="332"/>
      <c r="L1" s="332"/>
      <c r="M1" s="332"/>
      <c r="N1" s="332"/>
    </row>
    <row r="2" spans="3:14" ht="22.5" customHeight="1" x14ac:dyDescent="0.25">
      <c r="C2" s="653" t="s">
        <v>433</v>
      </c>
      <c r="D2" s="654"/>
      <c r="E2" s="654"/>
      <c r="F2" s="655"/>
      <c r="G2" s="652"/>
    </row>
    <row r="3" spans="3:14" ht="12.75" x14ac:dyDescent="0.25">
      <c r="C3" s="656"/>
      <c r="D3" s="657"/>
      <c r="E3" s="456" t="s">
        <v>434</v>
      </c>
      <c r="F3" s="338" t="s">
        <v>435</v>
      </c>
      <c r="G3" s="652"/>
      <c r="J3" s="334"/>
      <c r="K3" s="334"/>
      <c r="M3" s="334"/>
      <c r="N3" s="334"/>
    </row>
    <row r="4" spans="3:14" ht="12.75" x14ac:dyDescent="0.25">
      <c r="C4" s="656"/>
      <c r="D4" s="657"/>
      <c r="E4" s="457" t="s">
        <v>436</v>
      </c>
      <c r="F4" s="338" t="s">
        <v>438</v>
      </c>
      <c r="G4" s="652"/>
      <c r="J4" s="334"/>
      <c r="K4" s="334"/>
      <c r="M4" s="334"/>
      <c r="N4" s="334"/>
    </row>
    <row r="5" spans="3:14" ht="18" customHeight="1" x14ac:dyDescent="0.25">
      <c r="C5" s="656"/>
      <c r="D5" s="657"/>
      <c r="E5" s="337" t="s">
        <v>437</v>
      </c>
      <c r="F5" s="338" t="s">
        <v>439</v>
      </c>
      <c r="G5" s="652"/>
      <c r="J5" s="334"/>
      <c r="K5" s="334"/>
      <c r="M5" s="334"/>
      <c r="N5" s="334"/>
    </row>
    <row r="6" spans="3:14" ht="25.5" x14ac:dyDescent="0.25">
      <c r="C6" s="656"/>
      <c r="D6" s="657"/>
      <c r="E6" s="458" t="s">
        <v>440</v>
      </c>
      <c r="F6" s="338" t="s">
        <v>443</v>
      </c>
      <c r="G6" s="652"/>
      <c r="I6" s="339"/>
      <c r="J6" s="334"/>
      <c r="K6" s="334"/>
      <c r="M6" s="334"/>
      <c r="N6" s="334"/>
    </row>
    <row r="7" spans="3:14" ht="25.5" x14ac:dyDescent="0.25">
      <c r="C7" s="656"/>
      <c r="D7" s="657"/>
      <c r="E7" s="458" t="s">
        <v>441</v>
      </c>
      <c r="F7" s="338" t="s">
        <v>444</v>
      </c>
      <c r="G7" s="652"/>
      <c r="I7" s="339"/>
      <c r="J7" s="334"/>
      <c r="K7" s="334"/>
      <c r="M7" s="334"/>
      <c r="N7" s="334"/>
    </row>
    <row r="8" spans="3:14" ht="12.75" x14ac:dyDescent="0.25">
      <c r="C8" s="656"/>
      <c r="D8" s="657"/>
      <c r="E8" s="458" t="s">
        <v>278</v>
      </c>
      <c r="F8" s="338" t="s">
        <v>446</v>
      </c>
      <c r="G8" s="652"/>
      <c r="I8" s="339"/>
      <c r="J8" s="334"/>
      <c r="K8" s="334"/>
      <c r="M8" s="334"/>
      <c r="N8" s="334"/>
    </row>
    <row r="9" spans="3:14" ht="51" x14ac:dyDescent="0.25">
      <c r="C9" s="656"/>
      <c r="D9" s="657"/>
      <c r="E9" s="458" t="s">
        <v>442</v>
      </c>
      <c r="F9" s="338" t="s">
        <v>445</v>
      </c>
      <c r="G9" s="652"/>
      <c r="I9" s="339"/>
      <c r="J9" s="334"/>
      <c r="K9" s="334"/>
      <c r="M9" s="334"/>
      <c r="N9" s="334"/>
    </row>
    <row r="10" spans="3:14" ht="22.5" customHeight="1" x14ac:dyDescent="0.25">
      <c r="C10" s="653" t="s">
        <v>474</v>
      </c>
      <c r="D10" s="654"/>
      <c r="E10" s="654"/>
      <c r="F10" s="655"/>
      <c r="G10" s="652"/>
      <c r="J10" s="334"/>
      <c r="K10" s="334"/>
      <c r="M10" s="334"/>
      <c r="N10" s="334"/>
    </row>
    <row r="11" spans="3:14" ht="18" customHeight="1" x14ac:dyDescent="0.25">
      <c r="C11" s="658"/>
      <c r="D11" s="667"/>
      <c r="E11" s="337" t="s">
        <v>447</v>
      </c>
      <c r="F11" s="340" t="s">
        <v>453</v>
      </c>
      <c r="G11" s="652"/>
      <c r="I11" s="339"/>
      <c r="J11" s="334"/>
      <c r="K11" s="334"/>
      <c r="M11" s="334"/>
      <c r="N11" s="334"/>
    </row>
    <row r="12" spans="3:14" ht="18" customHeight="1" x14ac:dyDescent="0.25">
      <c r="C12" s="660"/>
      <c r="D12" s="668"/>
      <c r="E12" s="337" t="s">
        <v>448</v>
      </c>
      <c r="F12" s="340" t="s">
        <v>449</v>
      </c>
      <c r="G12" s="652"/>
      <c r="I12" s="339"/>
      <c r="J12" s="334"/>
      <c r="K12" s="334"/>
      <c r="M12" s="334"/>
      <c r="N12" s="334"/>
    </row>
    <row r="13" spans="3:14" ht="25.5" x14ac:dyDescent="0.25">
      <c r="C13" s="660"/>
      <c r="D13" s="668"/>
      <c r="E13" s="341" t="s">
        <v>274</v>
      </c>
      <c r="F13" s="340" t="s">
        <v>450</v>
      </c>
      <c r="G13" s="652"/>
      <c r="I13" s="335"/>
      <c r="J13" s="334"/>
      <c r="K13" s="334"/>
      <c r="M13" s="334"/>
      <c r="N13" s="334"/>
    </row>
    <row r="14" spans="3:14" ht="18" customHeight="1" x14ac:dyDescent="0.25">
      <c r="C14" s="660"/>
      <c r="D14" s="668"/>
      <c r="E14" s="665" t="s">
        <v>451</v>
      </c>
      <c r="F14" s="463" t="s">
        <v>454</v>
      </c>
      <c r="G14" s="652"/>
      <c r="I14" s="335"/>
      <c r="J14" s="334"/>
      <c r="K14" s="334"/>
      <c r="M14" s="334"/>
      <c r="N14" s="334"/>
    </row>
    <row r="15" spans="3:14" ht="18" customHeight="1" x14ac:dyDescent="0.25">
      <c r="C15" s="669"/>
      <c r="D15" s="670"/>
      <c r="E15" s="666"/>
      <c r="F15" s="464" t="s">
        <v>455</v>
      </c>
      <c r="G15" s="652"/>
      <c r="I15" s="335"/>
      <c r="J15" s="334"/>
      <c r="K15" s="334"/>
      <c r="M15" s="334"/>
      <c r="N15" s="334"/>
    </row>
    <row r="16" spans="3:14" ht="22.5" customHeight="1" x14ac:dyDescent="0.25">
      <c r="C16" s="662" t="s">
        <v>452</v>
      </c>
      <c r="D16" s="663"/>
      <c r="E16" s="663"/>
      <c r="F16" s="664"/>
      <c r="G16" s="652"/>
      <c r="J16" s="334"/>
      <c r="K16" s="334"/>
      <c r="M16" s="334"/>
      <c r="N16" s="334"/>
    </row>
    <row r="17" spans="2:14" ht="124.5" customHeight="1" x14ac:dyDescent="0.25">
      <c r="C17" s="658"/>
      <c r="D17" s="659"/>
      <c r="E17" s="460" t="s">
        <v>468</v>
      </c>
      <c r="F17" s="340" t="s">
        <v>459</v>
      </c>
      <c r="G17" s="652"/>
      <c r="I17" s="339"/>
      <c r="J17" s="334"/>
      <c r="K17" s="334"/>
      <c r="M17" s="334"/>
      <c r="N17" s="334"/>
    </row>
    <row r="18" spans="2:14" ht="125.25" customHeight="1" x14ac:dyDescent="0.25">
      <c r="C18" s="660"/>
      <c r="D18" s="661"/>
      <c r="E18" s="460" t="s">
        <v>469</v>
      </c>
      <c r="F18" s="340" t="s">
        <v>457</v>
      </c>
      <c r="G18" s="652"/>
      <c r="I18" s="339"/>
      <c r="J18" s="334"/>
      <c r="K18" s="334"/>
      <c r="M18" s="334"/>
      <c r="N18" s="334"/>
    </row>
    <row r="19" spans="2:14" ht="192" customHeight="1" x14ac:dyDescent="0.25">
      <c r="C19" s="660"/>
      <c r="D19" s="661"/>
      <c r="E19" s="460" t="s">
        <v>470</v>
      </c>
      <c r="F19" s="340" t="s">
        <v>458</v>
      </c>
      <c r="G19" s="652"/>
      <c r="I19" s="339"/>
      <c r="J19" s="334"/>
      <c r="K19" s="334"/>
      <c r="M19" s="334"/>
      <c r="N19" s="334"/>
    </row>
    <row r="20" spans="2:14" ht="153" customHeight="1" x14ac:dyDescent="0.25">
      <c r="C20" s="660"/>
      <c r="D20" s="661"/>
      <c r="E20" s="461" t="s">
        <v>467</v>
      </c>
      <c r="F20" s="462" t="s">
        <v>473</v>
      </c>
      <c r="G20" s="652"/>
      <c r="I20" s="335"/>
      <c r="J20" s="334"/>
      <c r="K20" s="334"/>
      <c r="M20" s="334"/>
      <c r="N20" s="334"/>
    </row>
    <row r="21" spans="2:14" ht="106.5" customHeight="1" x14ac:dyDescent="0.25">
      <c r="C21" s="671"/>
      <c r="D21" s="672"/>
      <c r="E21" s="460" t="s">
        <v>466</v>
      </c>
      <c r="F21" s="340" t="s">
        <v>460</v>
      </c>
      <c r="G21" s="652"/>
      <c r="I21" s="335"/>
      <c r="J21" s="334"/>
      <c r="K21" s="334"/>
      <c r="M21" s="334"/>
      <c r="N21" s="334"/>
    </row>
    <row r="22" spans="2:14" ht="22.5" customHeight="1" x14ac:dyDescent="0.25">
      <c r="B22" s="459" t="s">
        <v>461</v>
      </c>
      <c r="C22" s="662" t="s">
        <v>476</v>
      </c>
      <c r="D22" s="663"/>
      <c r="E22" s="663"/>
      <c r="F22" s="664"/>
      <c r="G22" s="652"/>
      <c r="J22" s="334"/>
      <c r="K22" s="334"/>
      <c r="M22" s="334"/>
      <c r="N22" s="334"/>
    </row>
    <row r="23" spans="2:14" ht="87.75" customHeight="1" x14ac:dyDescent="0.25">
      <c r="B23" s="465"/>
      <c r="C23" s="673"/>
      <c r="D23" s="674"/>
      <c r="E23" s="337" t="s">
        <v>464</v>
      </c>
      <c r="F23" s="466" t="s">
        <v>465</v>
      </c>
      <c r="G23" s="652"/>
      <c r="J23" s="334"/>
      <c r="K23" s="334"/>
      <c r="M23" s="334"/>
      <c r="N23" s="334"/>
    </row>
    <row r="24" spans="2:14" ht="76.5" x14ac:dyDescent="0.25">
      <c r="C24" s="673"/>
      <c r="D24" s="674"/>
      <c r="E24" s="337" t="s">
        <v>462</v>
      </c>
      <c r="F24" s="340" t="s">
        <v>463</v>
      </c>
      <c r="G24" s="652"/>
      <c r="I24" s="339"/>
      <c r="J24" s="334"/>
      <c r="K24" s="334"/>
      <c r="M24" s="334"/>
      <c r="N24" s="334"/>
    </row>
    <row r="25" spans="2:14" ht="253.5" customHeight="1" thickBot="1" x14ac:dyDescent="0.3">
      <c r="C25" s="675"/>
      <c r="D25" s="676"/>
      <c r="E25" s="467" t="s">
        <v>471</v>
      </c>
      <c r="F25" s="468" t="s">
        <v>472</v>
      </c>
      <c r="G25" s="652"/>
      <c r="I25" s="339"/>
      <c r="J25" s="334"/>
      <c r="K25" s="334"/>
      <c r="M25" s="334"/>
      <c r="N25" s="334"/>
    </row>
    <row r="26" spans="2:14" ht="224.25" customHeight="1" thickTop="1" x14ac:dyDescent="0.25">
      <c r="C26" s="342"/>
      <c r="D26" s="343"/>
      <c r="E26" s="344"/>
      <c r="F26" s="345"/>
      <c r="G26" s="652"/>
      <c r="I26" s="335"/>
      <c r="J26" s="334"/>
      <c r="K26" s="334"/>
      <c r="M26" s="334"/>
      <c r="N26" s="334"/>
    </row>
    <row r="27" spans="2:14" ht="16.5" hidden="1" customHeight="1" x14ac:dyDescent="0.25">
      <c r="D27" s="347"/>
      <c r="G27" s="345"/>
      <c r="I27" s="335"/>
      <c r="J27" s="334"/>
      <c r="K27" s="334"/>
      <c r="M27" s="334"/>
      <c r="N27" s="334"/>
    </row>
    <row r="28" spans="2:14" ht="16.5" hidden="1" customHeight="1" x14ac:dyDescent="0.25">
      <c r="C28" s="349"/>
      <c r="D28" s="347"/>
      <c r="G28" s="345"/>
      <c r="I28" s="335"/>
      <c r="J28" s="334"/>
      <c r="K28" s="334"/>
      <c r="M28" s="334"/>
      <c r="N28" s="334"/>
    </row>
    <row r="29" spans="2:14" ht="16.5" hidden="1" customHeight="1" x14ac:dyDescent="0.25">
      <c r="D29" s="347"/>
      <c r="G29" s="345"/>
      <c r="I29" s="335"/>
      <c r="J29" s="334"/>
      <c r="K29" s="334"/>
      <c r="M29" s="334"/>
      <c r="N29" s="334"/>
    </row>
    <row r="30" spans="2:14" ht="16.5" hidden="1" customHeight="1" x14ac:dyDescent="0.25">
      <c r="D30" s="347"/>
      <c r="G30" s="345"/>
      <c r="I30" s="335"/>
      <c r="J30" s="334"/>
      <c r="K30" s="334"/>
      <c r="M30" s="334"/>
      <c r="N30" s="334"/>
    </row>
    <row r="31" spans="2:14" ht="20.100000000000001" hidden="1" customHeight="1" x14ac:dyDescent="0.25">
      <c r="G31" s="345"/>
      <c r="L31" s="351"/>
    </row>
    <row r="32" spans="2:14" ht="18" hidden="1" x14ac:dyDescent="0.25">
      <c r="L32" s="352"/>
    </row>
    <row r="33" spans="12:12" ht="18" hidden="1" x14ac:dyDescent="0.25">
      <c r="L33" s="353"/>
    </row>
    <row r="34" spans="12:12" ht="18" hidden="1" x14ac:dyDescent="0.25">
      <c r="L34" s="353"/>
    </row>
  </sheetData>
  <sheetProtection algorithmName="SHA-512" hashValue="erogVfL9GZ3sgCWhIM9lG5SQheDrZPd9WAUgtlbFPMPfOqvAvr0ojHqK60gB7kBZ6KfZ+9ELXorpD0VEUC2a8g==" saltValue="iHgL/YUHaWFElwm+x2KLyQ==" spinCount="100000" sheet="1" selectLockedCells="1" selectUnlockedCells="1"/>
  <mergeCells count="12">
    <mergeCell ref="C1:F1"/>
    <mergeCell ref="G1:G26"/>
    <mergeCell ref="C2:F2"/>
    <mergeCell ref="C3:D9"/>
    <mergeCell ref="C10:F10"/>
    <mergeCell ref="C17:D20"/>
    <mergeCell ref="C16:F16"/>
    <mergeCell ref="E14:E15"/>
    <mergeCell ref="C11:D15"/>
    <mergeCell ref="C21:D21"/>
    <mergeCell ref="C23:D25"/>
    <mergeCell ref="C22:F22"/>
  </mergeCells>
  <hyperlinks>
    <hyperlink ref="F15" r:id="rId1" location="JD_Ch.30Art.VIII." xr:uid="{53551FC0-5E29-462C-8282-E059DF0A9947}"/>
  </hyperlinks>
  <printOptions horizontalCentered="1" verticalCentered="1"/>
  <pageMargins left="0.75" right="0.75" top="1" bottom="1" header="0.5" footer="0.5"/>
  <pageSetup scale="5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932C-290A-4B96-A13D-BEB58919D68B}">
  <sheetPr>
    <tabColor rgb="FFFFFF00"/>
    <pageSetUpPr fitToPage="1"/>
  </sheetPr>
  <dimension ref="B1:P24"/>
  <sheetViews>
    <sheetView showGridLines="0" view="pageBreakPreview" topLeftCell="A7" zoomScale="85" zoomScaleNormal="100" zoomScaleSheetLayoutView="85" workbookViewId="0">
      <selection activeCell="B2" sqref="B2:C2"/>
    </sheetView>
  </sheetViews>
  <sheetFormatPr defaultRowHeight="15" x14ac:dyDescent="0.25"/>
  <cols>
    <col min="2" max="2" width="44.42578125" style="608" customWidth="1"/>
    <col min="3" max="3" width="125.5703125" style="608" customWidth="1"/>
  </cols>
  <sheetData>
    <row r="1" spans="2:16" ht="15.75" thickBot="1" x14ac:dyDescent="0.3"/>
    <row r="2" spans="2:16" ht="24" thickTop="1" x14ac:dyDescent="0.25">
      <c r="B2" s="677" t="s">
        <v>477</v>
      </c>
      <c r="C2" s="678"/>
    </row>
    <row r="3" spans="2:16" ht="18" x14ac:dyDescent="0.25">
      <c r="B3" s="679" t="s">
        <v>488</v>
      </c>
      <c r="C3" s="680"/>
    </row>
    <row r="4" spans="2:16" ht="24" thickBot="1" x14ac:dyDescent="0.3">
      <c r="B4" s="480" t="s">
        <v>478</v>
      </c>
      <c r="C4" s="481" t="s">
        <v>479</v>
      </c>
    </row>
    <row r="5" spans="2:16" ht="75.75" thickTop="1" x14ac:dyDescent="0.25">
      <c r="B5" s="478" t="s">
        <v>480</v>
      </c>
      <c r="C5" s="479" t="s">
        <v>484</v>
      </c>
    </row>
    <row r="6" spans="2:16" ht="75" x14ac:dyDescent="0.25">
      <c r="B6" s="474" t="s">
        <v>481</v>
      </c>
      <c r="C6" s="475" t="s">
        <v>485</v>
      </c>
    </row>
    <row r="7" spans="2:16" ht="60" x14ac:dyDescent="0.25">
      <c r="B7" s="474" t="s">
        <v>483</v>
      </c>
      <c r="C7" s="475" t="s">
        <v>486</v>
      </c>
    </row>
    <row r="8" spans="2:16" ht="75.75" thickBot="1" x14ac:dyDescent="0.3">
      <c r="B8" s="476" t="s">
        <v>482</v>
      </c>
      <c r="C8" s="477" t="s">
        <v>487</v>
      </c>
    </row>
    <row r="9" spans="2:16" ht="15.75" thickTop="1" x14ac:dyDescent="0.25"/>
    <row r="12" spans="2:16" x14ac:dyDescent="0.25">
      <c r="P12" s="470"/>
    </row>
    <row r="13" spans="2:16" x14ac:dyDescent="0.25">
      <c r="P13" s="469"/>
    </row>
    <row r="14" spans="2:16" x14ac:dyDescent="0.25">
      <c r="P14" s="471"/>
    </row>
    <row r="15" spans="2:16" x14ac:dyDescent="0.25">
      <c r="P15" s="472"/>
    </row>
    <row r="16" spans="2:16" ht="15.75" x14ac:dyDescent="0.25">
      <c r="P16" s="473"/>
    </row>
    <row r="17" spans="16:16" x14ac:dyDescent="0.25">
      <c r="P17" s="471"/>
    </row>
    <row r="18" spans="16:16" x14ac:dyDescent="0.25">
      <c r="P18" s="472"/>
    </row>
    <row r="19" spans="16:16" ht="15.75" x14ac:dyDescent="0.25">
      <c r="P19" s="473"/>
    </row>
    <row r="20" spans="16:16" x14ac:dyDescent="0.25">
      <c r="P20" s="471"/>
    </row>
    <row r="21" spans="16:16" x14ac:dyDescent="0.25">
      <c r="P21" s="472"/>
    </row>
    <row r="22" spans="16:16" ht="15.75" x14ac:dyDescent="0.25">
      <c r="P22" s="473"/>
    </row>
    <row r="23" spans="16:16" x14ac:dyDescent="0.25">
      <c r="P23" s="471"/>
    </row>
    <row r="24" spans="16:16" x14ac:dyDescent="0.25">
      <c r="P24" s="472"/>
    </row>
  </sheetData>
  <sheetProtection algorithmName="SHA-512" hashValue="f5rL87X7BKUqMSanUnM2LRNBtFN1Vz8Fb2mPuIn6gyFRKR4EfZr6i9QeBzMD3gba1xOn+is86fNs6U+qfWU/Jw==" saltValue="QQQ3heW7ulkZITP/W8u+vg==" spinCount="100000" sheet="1" objects="1" scenarios="1"/>
  <mergeCells count="2">
    <mergeCell ref="B2:C2"/>
    <mergeCell ref="B3:C3"/>
  </mergeCells>
  <hyperlinks>
    <hyperlink ref="B3" r:id="rId1" xr:uid="{47CF43CA-21C0-4910-8B2B-280F533C703F}"/>
  </hyperlinks>
  <pageMargins left="0.7" right="0.7" top="0.75" bottom="0.75" header="0.3" footer="0.3"/>
  <pageSetup scale="73" orientation="landscape"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606F-3CC3-4E87-BF76-4F2E445133E7}">
  <sheetPr>
    <tabColor rgb="FF00B0F0"/>
  </sheetPr>
  <dimension ref="B1:S85"/>
  <sheetViews>
    <sheetView view="pageBreakPreview" topLeftCell="A49" zoomScale="60" zoomScaleNormal="100" workbookViewId="0">
      <selection activeCell="N74" sqref="N74"/>
    </sheetView>
  </sheetViews>
  <sheetFormatPr defaultRowHeight="12.75" x14ac:dyDescent="0.2"/>
  <cols>
    <col min="1" max="1" width="9.140625" style="189"/>
    <col min="2" max="2" width="44.85546875" style="189" customWidth="1"/>
    <col min="3" max="3" width="9.140625" style="189"/>
    <col min="4" max="4" width="22.5703125" style="189" bestFit="1" customWidth="1"/>
    <col min="5" max="12" width="9.140625" style="189" customWidth="1"/>
    <col min="13" max="14" width="9.140625" style="189"/>
    <col min="15" max="16" width="52.5703125" style="189" bestFit="1" customWidth="1"/>
    <col min="17" max="19" width="51.140625" style="189" bestFit="1" customWidth="1"/>
    <col min="20" max="191" width="9.140625" style="189"/>
    <col min="192" max="192" width="44.85546875" style="189" customWidth="1"/>
    <col min="193" max="193" width="9.140625" style="189"/>
    <col min="194" max="194" width="0" style="189" hidden="1" customWidth="1"/>
    <col min="195" max="195" width="11.140625" style="189" customWidth="1"/>
    <col min="196" max="205" width="9.140625" style="189"/>
    <col min="206" max="206" width="12.140625" style="189" customWidth="1"/>
    <col min="207" max="222" width="11.140625" style="189" customWidth="1"/>
    <col min="223" max="223" width="10.140625" style="189" customWidth="1"/>
    <col min="224" max="227" width="11.140625" style="189" customWidth="1"/>
    <col min="228" max="228" width="12.140625" style="189" bestFit="1" customWidth="1"/>
    <col min="229" max="229" width="11.140625" style="189" customWidth="1"/>
    <col min="230" max="230" width="12.140625" style="189" customWidth="1"/>
    <col min="231" max="232" width="11.140625" style="189" customWidth="1"/>
    <col min="233" max="233" width="12.140625" style="189" customWidth="1"/>
    <col min="234" max="236" width="11.140625" style="189" customWidth="1"/>
    <col min="237" max="237" width="12.140625" style="189" customWidth="1"/>
    <col min="238" max="240" width="11.140625" style="189" customWidth="1"/>
    <col min="241" max="244" width="12.140625" style="189" customWidth="1"/>
    <col min="245" max="245" width="11.140625" style="189" customWidth="1"/>
    <col min="246" max="272" width="12.140625" style="189" customWidth="1"/>
    <col min="273" max="447" width="9.140625" style="189"/>
    <col min="448" max="448" width="44.85546875" style="189" customWidth="1"/>
    <col min="449" max="449" width="9.140625" style="189"/>
    <col min="450" max="450" width="0" style="189" hidden="1" customWidth="1"/>
    <col min="451" max="451" width="11.140625" style="189" customWidth="1"/>
    <col min="452" max="461" width="9.140625" style="189"/>
    <col min="462" max="462" width="12.140625" style="189" customWidth="1"/>
    <col min="463" max="478" width="11.140625" style="189" customWidth="1"/>
    <col min="479" max="479" width="10.140625" style="189" customWidth="1"/>
    <col min="480" max="483" width="11.140625" style="189" customWidth="1"/>
    <col min="484" max="484" width="12.140625" style="189" bestFit="1" customWidth="1"/>
    <col min="485" max="485" width="11.140625" style="189" customWidth="1"/>
    <col min="486" max="486" width="12.140625" style="189" customWidth="1"/>
    <col min="487" max="488" width="11.140625" style="189" customWidth="1"/>
    <col min="489" max="489" width="12.140625" style="189" customWidth="1"/>
    <col min="490" max="492" width="11.140625" style="189" customWidth="1"/>
    <col min="493" max="493" width="12.140625" style="189" customWidth="1"/>
    <col min="494" max="496" width="11.140625" style="189" customWidth="1"/>
    <col min="497" max="500" width="12.140625" style="189" customWidth="1"/>
    <col min="501" max="501" width="11.140625" style="189" customWidth="1"/>
    <col min="502" max="528" width="12.140625" style="189" customWidth="1"/>
    <col min="529" max="703" width="9.140625" style="189"/>
    <col min="704" max="704" width="44.85546875" style="189" customWidth="1"/>
    <col min="705" max="705" width="9.140625" style="189"/>
    <col min="706" max="706" width="0" style="189" hidden="1" customWidth="1"/>
    <col min="707" max="707" width="11.140625" style="189" customWidth="1"/>
    <col min="708" max="717" width="9.140625" style="189"/>
    <col min="718" max="718" width="12.140625" style="189" customWidth="1"/>
    <col min="719" max="734" width="11.140625" style="189" customWidth="1"/>
    <col min="735" max="735" width="10.140625" style="189" customWidth="1"/>
    <col min="736" max="739" width="11.140625" style="189" customWidth="1"/>
    <col min="740" max="740" width="12.140625" style="189" bestFit="1" customWidth="1"/>
    <col min="741" max="741" width="11.140625" style="189" customWidth="1"/>
    <col min="742" max="742" width="12.140625" style="189" customWidth="1"/>
    <col min="743" max="744" width="11.140625" style="189" customWidth="1"/>
    <col min="745" max="745" width="12.140625" style="189" customWidth="1"/>
    <col min="746" max="748" width="11.140625" style="189" customWidth="1"/>
    <col min="749" max="749" width="12.140625" style="189" customWidth="1"/>
    <col min="750" max="752" width="11.140625" style="189" customWidth="1"/>
    <col min="753" max="756" width="12.140625" style="189" customWidth="1"/>
    <col min="757" max="757" width="11.140625" style="189" customWidth="1"/>
    <col min="758" max="784" width="12.140625" style="189" customWidth="1"/>
    <col min="785" max="959" width="9.140625" style="189"/>
    <col min="960" max="960" width="44.85546875" style="189" customWidth="1"/>
    <col min="961" max="961" width="9.140625" style="189"/>
    <col min="962" max="962" width="0" style="189" hidden="1" customWidth="1"/>
    <col min="963" max="963" width="11.140625" style="189" customWidth="1"/>
    <col min="964" max="973" width="9.140625" style="189"/>
    <col min="974" max="974" width="12.140625" style="189" customWidth="1"/>
    <col min="975" max="990" width="11.140625" style="189" customWidth="1"/>
    <col min="991" max="991" width="10.140625" style="189" customWidth="1"/>
    <col min="992" max="995" width="11.140625" style="189" customWidth="1"/>
    <col min="996" max="996" width="12.140625" style="189" bestFit="1" customWidth="1"/>
    <col min="997" max="997" width="11.140625" style="189" customWidth="1"/>
    <col min="998" max="998" width="12.140625" style="189" customWidth="1"/>
    <col min="999" max="1000" width="11.140625" style="189" customWidth="1"/>
    <col min="1001" max="1001" width="12.140625" style="189" customWidth="1"/>
    <col min="1002" max="1004" width="11.140625" style="189" customWidth="1"/>
    <col min="1005" max="1005" width="12.140625" style="189" customWidth="1"/>
    <col min="1006" max="1008" width="11.140625" style="189" customWidth="1"/>
    <col min="1009" max="1012" width="12.140625" style="189" customWidth="1"/>
    <col min="1013" max="1013" width="11.140625" style="189" customWidth="1"/>
    <col min="1014" max="1040" width="12.140625" style="189" customWidth="1"/>
    <col min="1041" max="1215" width="9.140625" style="189"/>
    <col min="1216" max="1216" width="44.85546875" style="189" customWidth="1"/>
    <col min="1217" max="1217" width="9.140625" style="189"/>
    <col min="1218" max="1218" width="0" style="189" hidden="1" customWidth="1"/>
    <col min="1219" max="1219" width="11.140625" style="189" customWidth="1"/>
    <col min="1220" max="1229" width="9.140625" style="189"/>
    <col min="1230" max="1230" width="12.140625" style="189" customWidth="1"/>
    <col min="1231" max="1246" width="11.140625" style="189" customWidth="1"/>
    <col min="1247" max="1247" width="10.140625" style="189" customWidth="1"/>
    <col min="1248" max="1251" width="11.140625" style="189" customWidth="1"/>
    <col min="1252" max="1252" width="12.140625" style="189" bestFit="1" customWidth="1"/>
    <col min="1253" max="1253" width="11.140625" style="189" customWidth="1"/>
    <col min="1254" max="1254" width="12.140625" style="189" customWidth="1"/>
    <col min="1255" max="1256" width="11.140625" style="189" customWidth="1"/>
    <col min="1257" max="1257" width="12.140625" style="189" customWidth="1"/>
    <col min="1258" max="1260" width="11.140625" style="189" customWidth="1"/>
    <col min="1261" max="1261" width="12.140625" style="189" customWidth="1"/>
    <col min="1262" max="1264" width="11.140625" style="189" customWidth="1"/>
    <col min="1265" max="1268" width="12.140625" style="189" customWidth="1"/>
    <col min="1269" max="1269" width="11.140625" style="189" customWidth="1"/>
    <col min="1270" max="1296" width="12.140625" style="189" customWidth="1"/>
    <col min="1297" max="1471" width="9.140625" style="189"/>
    <col min="1472" max="1472" width="44.85546875" style="189" customWidth="1"/>
    <col min="1473" max="1473" width="9.140625" style="189"/>
    <col min="1474" max="1474" width="0" style="189" hidden="1" customWidth="1"/>
    <col min="1475" max="1475" width="11.140625" style="189" customWidth="1"/>
    <col min="1476" max="1485" width="9.140625" style="189"/>
    <col min="1486" max="1486" width="12.140625" style="189" customWidth="1"/>
    <col min="1487" max="1502" width="11.140625" style="189" customWidth="1"/>
    <col min="1503" max="1503" width="10.140625" style="189" customWidth="1"/>
    <col min="1504" max="1507" width="11.140625" style="189" customWidth="1"/>
    <col min="1508" max="1508" width="12.140625" style="189" bestFit="1" customWidth="1"/>
    <col min="1509" max="1509" width="11.140625" style="189" customWidth="1"/>
    <col min="1510" max="1510" width="12.140625" style="189" customWidth="1"/>
    <col min="1511" max="1512" width="11.140625" style="189" customWidth="1"/>
    <col min="1513" max="1513" width="12.140625" style="189" customWidth="1"/>
    <col min="1514" max="1516" width="11.140625" style="189" customWidth="1"/>
    <col min="1517" max="1517" width="12.140625" style="189" customWidth="1"/>
    <col min="1518" max="1520" width="11.140625" style="189" customWidth="1"/>
    <col min="1521" max="1524" width="12.140625" style="189" customWidth="1"/>
    <col min="1525" max="1525" width="11.140625" style="189" customWidth="1"/>
    <col min="1526" max="1552" width="12.140625" style="189" customWidth="1"/>
    <col min="1553" max="1727" width="9.140625" style="189"/>
    <col min="1728" max="1728" width="44.85546875" style="189" customWidth="1"/>
    <col min="1729" max="1729" width="9.140625" style="189"/>
    <col min="1730" max="1730" width="0" style="189" hidden="1" customWidth="1"/>
    <col min="1731" max="1731" width="11.140625" style="189" customWidth="1"/>
    <col min="1732" max="1741" width="9.140625" style="189"/>
    <col min="1742" max="1742" width="12.140625" style="189" customWidth="1"/>
    <col min="1743" max="1758" width="11.140625" style="189" customWidth="1"/>
    <col min="1759" max="1759" width="10.140625" style="189" customWidth="1"/>
    <col min="1760" max="1763" width="11.140625" style="189" customWidth="1"/>
    <col min="1764" max="1764" width="12.140625" style="189" bestFit="1" customWidth="1"/>
    <col min="1765" max="1765" width="11.140625" style="189" customWidth="1"/>
    <col min="1766" max="1766" width="12.140625" style="189" customWidth="1"/>
    <col min="1767" max="1768" width="11.140625" style="189" customWidth="1"/>
    <col min="1769" max="1769" width="12.140625" style="189" customWidth="1"/>
    <col min="1770" max="1772" width="11.140625" style="189" customWidth="1"/>
    <col min="1773" max="1773" width="12.140625" style="189" customWidth="1"/>
    <col min="1774" max="1776" width="11.140625" style="189" customWidth="1"/>
    <col min="1777" max="1780" width="12.140625" style="189" customWidth="1"/>
    <col min="1781" max="1781" width="11.140625" style="189" customWidth="1"/>
    <col min="1782" max="1808" width="12.140625" style="189" customWidth="1"/>
    <col min="1809" max="1983" width="9.140625" style="189"/>
    <col min="1984" max="1984" width="44.85546875" style="189" customWidth="1"/>
    <col min="1985" max="1985" width="9.140625" style="189"/>
    <col min="1986" max="1986" width="0" style="189" hidden="1" customWidth="1"/>
    <col min="1987" max="1987" width="11.140625" style="189" customWidth="1"/>
    <col min="1988" max="1997" width="9.140625" style="189"/>
    <col min="1998" max="1998" width="12.140625" style="189" customWidth="1"/>
    <col min="1999" max="2014" width="11.140625" style="189" customWidth="1"/>
    <col min="2015" max="2015" width="10.140625" style="189" customWidth="1"/>
    <col min="2016" max="2019" width="11.140625" style="189" customWidth="1"/>
    <col min="2020" max="2020" width="12.140625" style="189" bestFit="1" customWidth="1"/>
    <col min="2021" max="2021" width="11.140625" style="189" customWidth="1"/>
    <col min="2022" max="2022" width="12.140625" style="189" customWidth="1"/>
    <col min="2023" max="2024" width="11.140625" style="189" customWidth="1"/>
    <col min="2025" max="2025" width="12.140625" style="189" customWidth="1"/>
    <col min="2026" max="2028" width="11.140625" style="189" customWidth="1"/>
    <col min="2029" max="2029" width="12.140625" style="189" customWidth="1"/>
    <col min="2030" max="2032" width="11.140625" style="189" customWidth="1"/>
    <col min="2033" max="2036" width="12.140625" style="189" customWidth="1"/>
    <col min="2037" max="2037" width="11.140625" style="189" customWidth="1"/>
    <col min="2038" max="2064" width="12.140625" style="189" customWidth="1"/>
    <col min="2065" max="2239" width="9.140625" style="189"/>
    <col min="2240" max="2240" width="44.85546875" style="189" customWidth="1"/>
    <col min="2241" max="2241" width="9.140625" style="189"/>
    <col min="2242" max="2242" width="0" style="189" hidden="1" customWidth="1"/>
    <col min="2243" max="2243" width="11.140625" style="189" customWidth="1"/>
    <col min="2244" max="2253" width="9.140625" style="189"/>
    <col min="2254" max="2254" width="12.140625" style="189" customWidth="1"/>
    <col min="2255" max="2270" width="11.140625" style="189" customWidth="1"/>
    <col min="2271" max="2271" width="10.140625" style="189" customWidth="1"/>
    <col min="2272" max="2275" width="11.140625" style="189" customWidth="1"/>
    <col min="2276" max="2276" width="12.140625" style="189" bestFit="1" customWidth="1"/>
    <col min="2277" max="2277" width="11.140625" style="189" customWidth="1"/>
    <col min="2278" max="2278" width="12.140625" style="189" customWidth="1"/>
    <col min="2279" max="2280" width="11.140625" style="189" customWidth="1"/>
    <col min="2281" max="2281" width="12.140625" style="189" customWidth="1"/>
    <col min="2282" max="2284" width="11.140625" style="189" customWidth="1"/>
    <col min="2285" max="2285" width="12.140625" style="189" customWidth="1"/>
    <col min="2286" max="2288" width="11.140625" style="189" customWidth="1"/>
    <col min="2289" max="2292" width="12.140625" style="189" customWidth="1"/>
    <col min="2293" max="2293" width="11.140625" style="189" customWidth="1"/>
    <col min="2294" max="2320" width="12.140625" style="189" customWidth="1"/>
    <col min="2321" max="2495" width="9.140625" style="189"/>
    <col min="2496" max="2496" width="44.85546875" style="189" customWidth="1"/>
    <col min="2497" max="2497" width="9.140625" style="189"/>
    <col min="2498" max="2498" width="0" style="189" hidden="1" customWidth="1"/>
    <col min="2499" max="2499" width="11.140625" style="189" customWidth="1"/>
    <col min="2500" max="2509" width="9.140625" style="189"/>
    <col min="2510" max="2510" width="12.140625" style="189" customWidth="1"/>
    <col min="2511" max="2526" width="11.140625" style="189" customWidth="1"/>
    <col min="2527" max="2527" width="10.140625" style="189" customWidth="1"/>
    <col min="2528" max="2531" width="11.140625" style="189" customWidth="1"/>
    <col min="2532" max="2532" width="12.140625" style="189" bestFit="1" customWidth="1"/>
    <col min="2533" max="2533" width="11.140625" style="189" customWidth="1"/>
    <col min="2534" max="2534" width="12.140625" style="189" customWidth="1"/>
    <col min="2535" max="2536" width="11.140625" style="189" customWidth="1"/>
    <col min="2537" max="2537" width="12.140625" style="189" customWidth="1"/>
    <col min="2538" max="2540" width="11.140625" style="189" customWidth="1"/>
    <col min="2541" max="2541" width="12.140625" style="189" customWidth="1"/>
    <col min="2542" max="2544" width="11.140625" style="189" customWidth="1"/>
    <col min="2545" max="2548" width="12.140625" style="189" customWidth="1"/>
    <col min="2549" max="2549" width="11.140625" style="189" customWidth="1"/>
    <col min="2550" max="2576" width="12.140625" style="189" customWidth="1"/>
    <col min="2577" max="2751" width="9.140625" style="189"/>
    <col min="2752" max="2752" width="44.85546875" style="189" customWidth="1"/>
    <col min="2753" max="2753" width="9.140625" style="189"/>
    <col min="2754" max="2754" width="0" style="189" hidden="1" customWidth="1"/>
    <col min="2755" max="2755" width="11.140625" style="189" customWidth="1"/>
    <col min="2756" max="2765" width="9.140625" style="189"/>
    <col min="2766" max="2766" width="12.140625" style="189" customWidth="1"/>
    <col min="2767" max="2782" width="11.140625" style="189" customWidth="1"/>
    <col min="2783" max="2783" width="10.140625" style="189" customWidth="1"/>
    <col min="2784" max="2787" width="11.140625" style="189" customWidth="1"/>
    <col min="2788" max="2788" width="12.140625" style="189" bestFit="1" customWidth="1"/>
    <col min="2789" max="2789" width="11.140625" style="189" customWidth="1"/>
    <col min="2790" max="2790" width="12.140625" style="189" customWidth="1"/>
    <col min="2791" max="2792" width="11.140625" style="189" customWidth="1"/>
    <col min="2793" max="2793" width="12.140625" style="189" customWidth="1"/>
    <col min="2794" max="2796" width="11.140625" style="189" customWidth="1"/>
    <col min="2797" max="2797" width="12.140625" style="189" customWidth="1"/>
    <col min="2798" max="2800" width="11.140625" style="189" customWidth="1"/>
    <col min="2801" max="2804" width="12.140625" style="189" customWidth="1"/>
    <col min="2805" max="2805" width="11.140625" style="189" customWidth="1"/>
    <col min="2806" max="2832" width="12.140625" style="189" customWidth="1"/>
    <col min="2833" max="3007" width="9.140625" style="189"/>
    <col min="3008" max="3008" width="44.85546875" style="189" customWidth="1"/>
    <col min="3009" max="3009" width="9.140625" style="189"/>
    <col min="3010" max="3010" width="0" style="189" hidden="1" customWidth="1"/>
    <col min="3011" max="3011" width="11.140625" style="189" customWidth="1"/>
    <col min="3012" max="3021" width="9.140625" style="189"/>
    <col min="3022" max="3022" width="12.140625" style="189" customWidth="1"/>
    <col min="3023" max="3038" width="11.140625" style="189" customWidth="1"/>
    <col min="3039" max="3039" width="10.140625" style="189" customWidth="1"/>
    <col min="3040" max="3043" width="11.140625" style="189" customWidth="1"/>
    <col min="3044" max="3044" width="12.140625" style="189" bestFit="1" customWidth="1"/>
    <col min="3045" max="3045" width="11.140625" style="189" customWidth="1"/>
    <col min="3046" max="3046" width="12.140625" style="189" customWidth="1"/>
    <col min="3047" max="3048" width="11.140625" style="189" customWidth="1"/>
    <col min="3049" max="3049" width="12.140625" style="189" customWidth="1"/>
    <col min="3050" max="3052" width="11.140625" style="189" customWidth="1"/>
    <col min="3053" max="3053" width="12.140625" style="189" customWidth="1"/>
    <col min="3054" max="3056" width="11.140625" style="189" customWidth="1"/>
    <col min="3057" max="3060" width="12.140625" style="189" customWidth="1"/>
    <col min="3061" max="3061" width="11.140625" style="189" customWidth="1"/>
    <col min="3062" max="3088" width="12.140625" style="189" customWidth="1"/>
    <col min="3089" max="3263" width="9.140625" style="189"/>
    <col min="3264" max="3264" width="44.85546875" style="189" customWidth="1"/>
    <col min="3265" max="3265" width="9.140625" style="189"/>
    <col min="3266" max="3266" width="0" style="189" hidden="1" customWidth="1"/>
    <col min="3267" max="3267" width="11.140625" style="189" customWidth="1"/>
    <col min="3268" max="3277" width="9.140625" style="189"/>
    <col min="3278" max="3278" width="12.140625" style="189" customWidth="1"/>
    <col min="3279" max="3294" width="11.140625" style="189" customWidth="1"/>
    <col min="3295" max="3295" width="10.140625" style="189" customWidth="1"/>
    <col min="3296" max="3299" width="11.140625" style="189" customWidth="1"/>
    <col min="3300" max="3300" width="12.140625" style="189" bestFit="1" customWidth="1"/>
    <col min="3301" max="3301" width="11.140625" style="189" customWidth="1"/>
    <col min="3302" max="3302" width="12.140625" style="189" customWidth="1"/>
    <col min="3303" max="3304" width="11.140625" style="189" customWidth="1"/>
    <col min="3305" max="3305" width="12.140625" style="189" customWidth="1"/>
    <col min="3306" max="3308" width="11.140625" style="189" customWidth="1"/>
    <col min="3309" max="3309" width="12.140625" style="189" customWidth="1"/>
    <col min="3310" max="3312" width="11.140625" style="189" customWidth="1"/>
    <col min="3313" max="3316" width="12.140625" style="189" customWidth="1"/>
    <col min="3317" max="3317" width="11.140625" style="189" customWidth="1"/>
    <col min="3318" max="3344" width="12.140625" style="189" customWidth="1"/>
    <col min="3345" max="3519" width="9.140625" style="189"/>
    <col min="3520" max="3520" width="44.85546875" style="189" customWidth="1"/>
    <col min="3521" max="3521" width="9.140625" style="189"/>
    <col min="3522" max="3522" width="0" style="189" hidden="1" customWidth="1"/>
    <col min="3523" max="3523" width="11.140625" style="189" customWidth="1"/>
    <col min="3524" max="3533" width="9.140625" style="189"/>
    <col min="3534" max="3534" width="12.140625" style="189" customWidth="1"/>
    <col min="3535" max="3550" width="11.140625" style="189" customWidth="1"/>
    <col min="3551" max="3551" width="10.140625" style="189" customWidth="1"/>
    <col min="3552" max="3555" width="11.140625" style="189" customWidth="1"/>
    <col min="3556" max="3556" width="12.140625" style="189" bestFit="1" customWidth="1"/>
    <col min="3557" max="3557" width="11.140625" style="189" customWidth="1"/>
    <col min="3558" max="3558" width="12.140625" style="189" customWidth="1"/>
    <col min="3559" max="3560" width="11.140625" style="189" customWidth="1"/>
    <col min="3561" max="3561" width="12.140625" style="189" customWidth="1"/>
    <col min="3562" max="3564" width="11.140625" style="189" customWidth="1"/>
    <col min="3565" max="3565" width="12.140625" style="189" customWidth="1"/>
    <col min="3566" max="3568" width="11.140625" style="189" customWidth="1"/>
    <col min="3569" max="3572" width="12.140625" style="189" customWidth="1"/>
    <col min="3573" max="3573" width="11.140625" style="189" customWidth="1"/>
    <col min="3574" max="3600" width="12.140625" style="189" customWidth="1"/>
    <col min="3601" max="3775" width="9.140625" style="189"/>
    <col min="3776" max="3776" width="44.85546875" style="189" customWidth="1"/>
    <col min="3777" max="3777" width="9.140625" style="189"/>
    <col min="3778" max="3778" width="0" style="189" hidden="1" customWidth="1"/>
    <col min="3779" max="3779" width="11.140625" style="189" customWidth="1"/>
    <col min="3780" max="3789" width="9.140625" style="189"/>
    <col min="3790" max="3790" width="12.140625" style="189" customWidth="1"/>
    <col min="3791" max="3806" width="11.140625" style="189" customWidth="1"/>
    <col min="3807" max="3807" width="10.140625" style="189" customWidth="1"/>
    <col min="3808" max="3811" width="11.140625" style="189" customWidth="1"/>
    <col min="3812" max="3812" width="12.140625" style="189" bestFit="1" customWidth="1"/>
    <col min="3813" max="3813" width="11.140625" style="189" customWidth="1"/>
    <col min="3814" max="3814" width="12.140625" style="189" customWidth="1"/>
    <col min="3815" max="3816" width="11.140625" style="189" customWidth="1"/>
    <col min="3817" max="3817" width="12.140625" style="189" customWidth="1"/>
    <col min="3818" max="3820" width="11.140625" style="189" customWidth="1"/>
    <col min="3821" max="3821" width="12.140625" style="189" customWidth="1"/>
    <col min="3822" max="3824" width="11.140625" style="189" customWidth="1"/>
    <col min="3825" max="3828" width="12.140625" style="189" customWidth="1"/>
    <col min="3829" max="3829" width="11.140625" style="189" customWidth="1"/>
    <col min="3830" max="3856" width="12.140625" style="189" customWidth="1"/>
    <col min="3857" max="4031" width="9.140625" style="189"/>
    <col min="4032" max="4032" width="44.85546875" style="189" customWidth="1"/>
    <col min="4033" max="4033" width="9.140625" style="189"/>
    <col min="4034" max="4034" width="0" style="189" hidden="1" customWidth="1"/>
    <col min="4035" max="4035" width="11.140625" style="189" customWidth="1"/>
    <col min="4036" max="4045" width="9.140625" style="189"/>
    <col min="4046" max="4046" width="12.140625" style="189" customWidth="1"/>
    <col min="4047" max="4062" width="11.140625" style="189" customWidth="1"/>
    <col min="4063" max="4063" width="10.140625" style="189" customWidth="1"/>
    <col min="4064" max="4067" width="11.140625" style="189" customWidth="1"/>
    <col min="4068" max="4068" width="12.140625" style="189" bestFit="1" customWidth="1"/>
    <col min="4069" max="4069" width="11.140625" style="189" customWidth="1"/>
    <col min="4070" max="4070" width="12.140625" style="189" customWidth="1"/>
    <col min="4071" max="4072" width="11.140625" style="189" customWidth="1"/>
    <col min="4073" max="4073" width="12.140625" style="189" customWidth="1"/>
    <col min="4074" max="4076" width="11.140625" style="189" customWidth="1"/>
    <col min="4077" max="4077" width="12.140625" style="189" customWidth="1"/>
    <col min="4078" max="4080" width="11.140625" style="189" customWidth="1"/>
    <col min="4081" max="4084" width="12.140625" style="189" customWidth="1"/>
    <col min="4085" max="4085" width="11.140625" style="189" customWidth="1"/>
    <col min="4086" max="4112" width="12.140625" style="189" customWidth="1"/>
    <col min="4113" max="4287" width="9.140625" style="189"/>
    <col min="4288" max="4288" width="44.85546875" style="189" customWidth="1"/>
    <col min="4289" max="4289" width="9.140625" style="189"/>
    <col min="4290" max="4290" width="0" style="189" hidden="1" customWidth="1"/>
    <col min="4291" max="4291" width="11.140625" style="189" customWidth="1"/>
    <col min="4292" max="4301" width="9.140625" style="189"/>
    <col min="4302" max="4302" width="12.140625" style="189" customWidth="1"/>
    <col min="4303" max="4318" width="11.140625" style="189" customWidth="1"/>
    <col min="4319" max="4319" width="10.140625" style="189" customWidth="1"/>
    <col min="4320" max="4323" width="11.140625" style="189" customWidth="1"/>
    <col min="4324" max="4324" width="12.140625" style="189" bestFit="1" customWidth="1"/>
    <col min="4325" max="4325" width="11.140625" style="189" customWidth="1"/>
    <col min="4326" max="4326" width="12.140625" style="189" customWidth="1"/>
    <col min="4327" max="4328" width="11.140625" style="189" customWidth="1"/>
    <col min="4329" max="4329" width="12.140625" style="189" customWidth="1"/>
    <col min="4330" max="4332" width="11.140625" style="189" customWidth="1"/>
    <col min="4333" max="4333" width="12.140625" style="189" customWidth="1"/>
    <col min="4334" max="4336" width="11.140625" style="189" customWidth="1"/>
    <col min="4337" max="4340" width="12.140625" style="189" customWidth="1"/>
    <col min="4341" max="4341" width="11.140625" style="189" customWidth="1"/>
    <col min="4342" max="4368" width="12.140625" style="189" customWidth="1"/>
    <col min="4369" max="4543" width="9.140625" style="189"/>
    <col min="4544" max="4544" width="44.85546875" style="189" customWidth="1"/>
    <col min="4545" max="4545" width="9.140625" style="189"/>
    <col min="4546" max="4546" width="0" style="189" hidden="1" customWidth="1"/>
    <col min="4547" max="4547" width="11.140625" style="189" customWidth="1"/>
    <col min="4548" max="4557" width="9.140625" style="189"/>
    <col min="4558" max="4558" width="12.140625" style="189" customWidth="1"/>
    <col min="4559" max="4574" width="11.140625" style="189" customWidth="1"/>
    <col min="4575" max="4575" width="10.140625" style="189" customWidth="1"/>
    <col min="4576" max="4579" width="11.140625" style="189" customWidth="1"/>
    <col min="4580" max="4580" width="12.140625" style="189" bestFit="1" customWidth="1"/>
    <col min="4581" max="4581" width="11.140625" style="189" customWidth="1"/>
    <col min="4582" max="4582" width="12.140625" style="189" customWidth="1"/>
    <col min="4583" max="4584" width="11.140625" style="189" customWidth="1"/>
    <col min="4585" max="4585" width="12.140625" style="189" customWidth="1"/>
    <col min="4586" max="4588" width="11.140625" style="189" customWidth="1"/>
    <col min="4589" max="4589" width="12.140625" style="189" customWidth="1"/>
    <col min="4590" max="4592" width="11.140625" style="189" customWidth="1"/>
    <col min="4593" max="4596" width="12.140625" style="189" customWidth="1"/>
    <col min="4597" max="4597" width="11.140625" style="189" customWidth="1"/>
    <col min="4598" max="4624" width="12.140625" style="189" customWidth="1"/>
    <col min="4625" max="4799" width="9.140625" style="189"/>
    <col min="4800" max="4800" width="44.85546875" style="189" customWidth="1"/>
    <col min="4801" max="4801" width="9.140625" style="189"/>
    <col min="4802" max="4802" width="0" style="189" hidden="1" customWidth="1"/>
    <col min="4803" max="4803" width="11.140625" style="189" customWidth="1"/>
    <col min="4804" max="4813" width="9.140625" style="189"/>
    <col min="4814" max="4814" width="12.140625" style="189" customWidth="1"/>
    <col min="4815" max="4830" width="11.140625" style="189" customWidth="1"/>
    <col min="4831" max="4831" width="10.140625" style="189" customWidth="1"/>
    <col min="4832" max="4835" width="11.140625" style="189" customWidth="1"/>
    <col min="4836" max="4836" width="12.140625" style="189" bestFit="1" customWidth="1"/>
    <col min="4837" max="4837" width="11.140625" style="189" customWidth="1"/>
    <col min="4838" max="4838" width="12.140625" style="189" customWidth="1"/>
    <col min="4839" max="4840" width="11.140625" style="189" customWidth="1"/>
    <col min="4841" max="4841" width="12.140625" style="189" customWidth="1"/>
    <col min="4842" max="4844" width="11.140625" style="189" customWidth="1"/>
    <col min="4845" max="4845" width="12.140625" style="189" customWidth="1"/>
    <col min="4846" max="4848" width="11.140625" style="189" customWidth="1"/>
    <col min="4849" max="4852" width="12.140625" style="189" customWidth="1"/>
    <col min="4853" max="4853" width="11.140625" style="189" customWidth="1"/>
    <col min="4854" max="4880" width="12.140625" style="189" customWidth="1"/>
    <col min="4881" max="5055" width="9.140625" style="189"/>
    <col min="5056" max="5056" width="44.85546875" style="189" customWidth="1"/>
    <col min="5057" max="5057" width="9.140625" style="189"/>
    <col min="5058" max="5058" width="0" style="189" hidden="1" customWidth="1"/>
    <col min="5059" max="5059" width="11.140625" style="189" customWidth="1"/>
    <col min="5060" max="5069" width="9.140625" style="189"/>
    <col min="5070" max="5070" width="12.140625" style="189" customWidth="1"/>
    <col min="5071" max="5086" width="11.140625" style="189" customWidth="1"/>
    <col min="5087" max="5087" width="10.140625" style="189" customWidth="1"/>
    <col min="5088" max="5091" width="11.140625" style="189" customWidth="1"/>
    <col min="5092" max="5092" width="12.140625" style="189" bestFit="1" customWidth="1"/>
    <col min="5093" max="5093" width="11.140625" style="189" customWidth="1"/>
    <col min="5094" max="5094" width="12.140625" style="189" customWidth="1"/>
    <col min="5095" max="5096" width="11.140625" style="189" customWidth="1"/>
    <col min="5097" max="5097" width="12.140625" style="189" customWidth="1"/>
    <col min="5098" max="5100" width="11.140625" style="189" customWidth="1"/>
    <col min="5101" max="5101" width="12.140625" style="189" customWidth="1"/>
    <col min="5102" max="5104" width="11.140625" style="189" customWidth="1"/>
    <col min="5105" max="5108" width="12.140625" style="189" customWidth="1"/>
    <col min="5109" max="5109" width="11.140625" style="189" customWidth="1"/>
    <col min="5110" max="5136" width="12.140625" style="189" customWidth="1"/>
    <col min="5137" max="5311" width="9.140625" style="189"/>
    <col min="5312" max="5312" width="44.85546875" style="189" customWidth="1"/>
    <col min="5313" max="5313" width="9.140625" style="189"/>
    <col min="5314" max="5314" width="0" style="189" hidden="1" customWidth="1"/>
    <col min="5315" max="5315" width="11.140625" style="189" customWidth="1"/>
    <col min="5316" max="5325" width="9.140625" style="189"/>
    <col min="5326" max="5326" width="12.140625" style="189" customWidth="1"/>
    <col min="5327" max="5342" width="11.140625" style="189" customWidth="1"/>
    <col min="5343" max="5343" width="10.140625" style="189" customWidth="1"/>
    <col min="5344" max="5347" width="11.140625" style="189" customWidth="1"/>
    <col min="5348" max="5348" width="12.140625" style="189" bestFit="1" customWidth="1"/>
    <col min="5349" max="5349" width="11.140625" style="189" customWidth="1"/>
    <col min="5350" max="5350" width="12.140625" style="189" customWidth="1"/>
    <col min="5351" max="5352" width="11.140625" style="189" customWidth="1"/>
    <col min="5353" max="5353" width="12.140625" style="189" customWidth="1"/>
    <col min="5354" max="5356" width="11.140625" style="189" customWidth="1"/>
    <col min="5357" max="5357" width="12.140625" style="189" customWidth="1"/>
    <col min="5358" max="5360" width="11.140625" style="189" customWidth="1"/>
    <col min="5361" max="5364" width="12.140625" style="189" customWidth="1"/>
    <col min="5365" max="5365" width="11.140625" style="189" customWidth="1"/>
    <col min="5366" max="5392" width="12.140625" style="189" customWidth="1"/>
    <col min="5393" max="5567" width="9.140625" style="189"/>
    <col min="5568" max="5568" width="44.85546875" style="189" customWidth="1"/>
    <col min="5569" max="5569" width="9.140625" style="189"/>
    <col min="5570" max="5570" width="0" style="189" hidden="1" customWidth="1"/>
    <col min="5571" max="5571" width="11.140625" style="189" customWidth="1"/>
    <col min="5572" max="5581" width="9.140625" style="189"/>
    <col min="5582" max="5582" width="12.140625" style="189" customWidth="1"/>
    <col min="5583" max="5598" width="11.140625" style="189" customWidth="1"/>
    <col min="5599" max="5599" width="10.140625" style="189" customWidth="1"/>
    <col min="5600" max="5603" width="11.140625" style="189" customWidth="1"/>
    <col min="5604" max="5604" width="12.140625" style="189" bestFit="1" customWidth="1"/>
    <col min="5605" max="5605" width="11.140625" style="189" customWidth="1"/>
    <col min="5606" max="5606" width="12.140625" style="189" customWidth="1"/>
    <col min="5607" max="5608" width="11.140625" style="189" customWidth="1"/>
    <col min="5609" max="5609" width="12.140625" style="189" customWidth="1"/>
    <col min="5610" max="5612" width="11.140625" style="189" customWidth="1"/>
    <col min="5613" max="5613" width="12.140625" style="189" customWidth="1"/>
    <col min="5614" max="5616" width="11.140625" style="189" customWidth="1"/>
    <col min="5617" max="5620" width="12.140625" style="189" customWidth="1"/>
    <col min="5621" max="5621" width="11.140625" style="189" customWidth="1"/>
    <col min="5622" max="5648" width="12.140625" style="189" customWidth="1"/>
    <col min="5649" max="5823" width="9.140625" style="189"/>
    <col min="5824" max="5824" width="44.85546875" style="189" customWidth="1"/>
    <col min="5825" max="5825" width="9.140625" style="189"/>
    <col min="5826" max="5826" width="0" style="189" hidden="1" customWidth="1"/>
    <col min="5827" max="5827" width="11.140625" style="189" customWidth="1"/>
    <col min="5828" max="5837" width="9.140625" style="189"/>
    <col min="5838" max="5838" width="12.140625" style="189" customWidth="1"/>
    <col min="5839" max="5854" width="11.140625" style="189" customWidth="1"/>
    <col min="5855" max="5855" width="10.140625" style="189" customWidth="1"/>
    <col min="5856" max="5859" width="11.140625" style="189" customWidth="1"/>
    <col min="5860" max="5860" width="12.140625" style="189" bestFit="1" customWidth="1"/>
    <col min="5861" max="5861" width="11.140625" style="189" customWidth="1"/>
    <col min="5862" max="5862" width="12.140625" style="189" customWidth="1"/>
    <col min="5863" max="5864" width="11.140625" style="189" customWidth="1"/>
    <col min="5865" max="5865" width="12.140625" style="189" customWidth="1"/>
    <col min="5866" max="5868" width="11.140625" style="189" customWidth="1"/>
    <col min="5869" max="5869" width="12.140625" style="189" customWidth="1"/>
    <col min="5870" max="5872" width="11.140625" style="189" customWidth="1"/>
    <col min="5873" max="5876" width="12.140625" style="189" customWidth="1"/>
    <col min="5877" max="5877" width="11.140625" style="189" customWidth="1"/>
    <col min="5878" max="5904" width="12.140625" style="189" customWidth="1"/>
    <col min="5905" max="6079" width="9.140625" style="189"/>
    <col min="6080" max="6080" width="44.85546875" style="189" customWidth="1"/>
    <col min="6081" max="6081" width="9.140625" style="189"/>
    <col min="6082" max="6082" width="0" style="189" hidden="1" customWidth="1"/>
    <col min="6083" max="6083" width="11.140625" style="189" customWidth="1"/>
    <col min="6084" max="6093" width="9.140625" style="189"/>
    <col min="6094" max="6094" width="12.140625" style="189" customWidth="1"/>
    <col min="6095" max="6110" width="11.140625" style="189" customWidth="1"/>
    <col min="6111" max="6111" width="10.140625" style="189" customWidth="1"/>
    <col min="6112" max="6115" width="11.140625" style="189" customWidth="1"/>
    <col min="6116" max="6116" width="12.140625" style="189" bestFit="1" customWidth="1"/>
    <col min="6117" max="6117" width="11.140625" style="189" customWidth="1"/>
    <col min="6118" max="6118" width="12.140625" style="189" customWidth="1"/>
    <col min="6119" max="6120" width="11.140625" style="189" customWidth="1"/>
    <col min="6121" max="6121" width="12.140625" style="189" customWidth="1"/>
    <col min="6122" max="6124" width="11.140625" style="189" customWidth="1"/>
    <col min="6125" max="6125" width="12.140625" style="189" customWidth="1"/>
    <col min="6126" max="6128" width="11.140625" style="189" customWidth="1"/>
    <col min="6129" max="6132" width="12.140625" style="189" customWidth="1"/>
    <col min="6133" max="6133" width="11.140625" style="189" customWidth="1"/>
    <col min="6134" max="6160" width="12.140625" style="189" customWidth="1"/>
    <col min="6161" max="6335" width="9.140625" style="189"/>
    <col min="6336" max="6336" width="44.85546875" style="189" customWidth="1"/>
    <col min="6337" max="6337" width="9.140625" style="189"/>
    <col min="6338" max="6338" width="0" style="189" hidden="1" customWidth="1"/>
    <col min="6339" max="6339" width="11.140625" style="189" customWidth="1"/>
    <col min="6340" max="6349" width="9.140625" style="189"/>
    <col min="6350" max="6350" width="12.140625" style="189" customWidth="1"/>
    <col min="6351" max="6366" width="11.140625" style="189" customWidth="1"/>
    <col min="6367" max="6367" width="10.140625" style="189" customWidth="1"/>
    <col min="6368" max="6371" width="11.140625" style="189" customWidth="1"/>
    <col min="6372" max="6372" width="12.140625" style="189" bestFit="1" customWidth="1"/>
    <col min="6373" max="6373" width="11.140625" style="189" customWidth="1"/>
    <col min="6374" max="6374" width="12.140625" style="189" customWidth="1"/>
    <col min="6375" max="6376" width="11.140625" style="189" customWidth="1"/>
    <col min="6377" max="6377" width="12.140625" style="189" customWidth="1"/>
    <col min="6378" max="6380" width="11.140625" style="189" customWidth="1"/>
    <col min="6381" max="6381" width="12.140625" style="189" customWidth="1"/>
    <col min="6382" max="6384" width="11.140625" style="189" customWidth="1"/>
    <col min="6385" max="6388" width="12.140625" style="189" customWidth="1"/>
    <col min="6389" max="6389" width="11.140625" style="189" customWidth="1"/>
    <col min="6390" max="6416" width="12.140625" style="189" customWidth="1"/>
    <col min="6417" max="6591" width="9.140625" style="189"/>
    <col min="6592" max="6592" width="44.85546875" style="189" customWidth="1"/>
    <col min="6593" max="6593" width="9.140625" style="189"/>
    <col min="6594" max="6594" width="0" style="189" hidden="1" customWidth="1"/>
    <col min="6595" max="6595" width="11.140625" style="189" customWidth="1"/>
    <col min="6596" max="6605" width="9.140625" style="189"/>
    <col min="6606" max="6606" width="12.140625" style="189" customWidth="1"/>
    <col min="6607" max="6622" width="11.140625" style="189" customWidth="1"/>
    <col min="6623" max="6623" width="10.140625" style="189" customWidth="1"/>
    <col min="6624" max="6627" width="11.140625" style="189" customWidth="1"/>
    <col min="6628" max="6628" width="12.140625" style="189" bestFit="1" customWidth="1"/>
    <col min="6629" max="6629" width="11.140625" style="189" customWidth="1"/>
    <col min="6630" max="6630" width="12.140625" style="189" customWidth="1"/>
    <col min="6631" max="6632" width="11.140625" style="189" customWidth="1"/>
    <col min="6633" max="6633" width="12.140625" style="189" customWidth="1"/>
    <col min="6634" max="6636" width="11.140625" style="189" customWidth="1"/>
    <col min="6637" max="6637" width="12.140625" style="189" customWidth="1"/>
    <col min="6638" max="6640" width="11.140625" style="189" customWidth="1"/>
    <col min="6641" max="6644" width="12.140625" style="189" customWidth="1"/>
    <col min="6645" max="6645" width="11.140625" style="189" customWidth="1"/>
    <col min="6646" max="6672" width="12.140625" style="189" customWidth="1"/>
    <col min="6673" max="6847" width="9.140625" style="189"/>
    <col min="6848" max="6848" width="44.85546875" style="189" customWidth="1"/>
    <col min="6849" max="6849" width="9.140625" style="189"/>
    <col min="6850" max="6850" width="0" style="189" hidden="1" customWidth="1"/>
    <col min="6851" max="6851" width="11.140625" style="189" customWidth="1"/>
    <col min="6852" max="6861" width="9.140625" style="189"/>
    <col min="6862" max="6862" width="12.140625" style="189" customWidth="1"/>
    <col min="6863" max="6878" width="11.140625" style="189" customWidth="1"/>
    <col min="6879" max="6879" width="10.140625" style="189" customWidth="1"/>
    <col min="6880" max="6883" width="11.140625" style="189" customWidth="1"/>
    <col min="6884" max="6884" width="12.140625" style="189" bestFit="1" customWidth="1"/>
    <col min="6885" max="6885" width="11.140625" style="189" customWidth="1"/>
    <col min="6886" max="6886" width="12.140625" style="189" customWidth="1"/>
    <col min="6887" max="6888" width="11.140625" style="189" customWidth="1"/>
    <col min="6889" max="6889" width="12.140625" style="189" customWidth="1"/>
    <col min="6890" max="6892" width="11.140625" style="189" customWidth="1"/>
    <col min="6893" max="6893" width="12.140625" style="189" customWidth="1"/>
    <col min="6894" max="6896" width="11.140625" style="189" customWidth="1"/>
    <col min="6897" max="6900" width="12.140625" style="189" customWidth="1"/>
    <col min="6901" max="6901" width="11.140625" style="189" customWidth="1"/>
    <col min="6902" max="6928" width="12.140625" style="189" customWidth="1"/>
    <col min="6929" max="7103" width="9.140625" style="189"/>
    <col min="7104" max="7104" width="44.85546875" style="189" customWidth="1"/>
    <col min="7105" max="7105" width="9.140625" style="189"/>
    <col min="7106" max="7106" width="0" style="189" hidden="1" customWidth="1"/>
    <col min="7107" max="7107" width="11.140625" style="189" customWidth="1"/>
    <col min="7108" max="7117" width="9.140625" style="189"/>
    <col min="7118" max="7118" width="12.140625" style="189" customWidth="1"/>
    <col min="7119" max="7134" width="11.140625" style="189" customWidth="1"/>
    <col min="7135" max="7135" width="10.140625" style="189" customWidth="1"/>
    <col min="7136" max="7139" width="11.140625" style="189" customWidth="1"/>
    <col min="7140" max="7140" width="12.140625" style="189" bestFit="1" customWidth="1"/>
    <col min="7141" max="7141" width="11.140625" style="189" customWidth="1"/>
    <col min="7142" max="7142" width="12.140625" style="189" customWidth="1"/>
    <col min="7143" max="7144" width="11.140625" style="189" customWidth="1"/>
    <col min="7145" max="7145" width="12.140625" style="189" customWidth="1"/>
    <col min="7146" max="7148" width="11.140625" style="189" customWidth="1"/>
    <col min="7149" max="7149" width="12.140625" style="189" customWidth="1"/>
    <col min="7150" max="7152" width="11.140625" style="189" customWidth="1"/>
    <col min="7153" max="7156" width="12.140625" style="189" customWidth="1"/>
    <col min="7157" max="7157" width="11.140625" style="189" customWidth="1"/>
    <col min="7158" max="7184" width="12.140625" style="189" customWidth="1"/>
    <col min="7185" max="7359" width="9.140625" style="189"/>
    <col min="7360" max="7360" width="44.85546875" style="189" customWidth="1"/>
    <col min="7361" max="7361" width="9.140625" style="189"/>
    <col min="7362" max="7362" width="0" style="189" hidden="1" customWidth="1"/>
    <col min="7363" max="7363" width="11.140625" style="189" customWidth="1"/>
    <col min="7364" max="7373" width="9.140625" style="189"/>
    <col min="7374" max="7374" width="12.140625" style="189" customWidth="1"/>
    <col min="7375" max="7390" width="11.140625" style="189" customWidth="1"/>
    <col min="7391" max="7391" width="10.140625" style="189" customWidth="1"/>
    <col min="7392" max="7395" width="11.140625" style="189" customWidth="1"/>
    <col min="7396" max="7396" width="12.140625" style="189" bestFit="1" customWidth="1"/>
    <col min="7397" max="7397" width="11.140625" style="189" customWidth="1"/>
    <col min="7398" max="7398" width="12.140625" style="189" customWidth="1"/>
    <col min="7399" max="7400" width="11.140625" style="189" customWidth="1"/>
    <col min="7401" max="7401" width="12.140625" style="189" customWidth="1"/>
    <col min="7402" max="7404" width="11.140625" style="189" customWidth="1"/>
    <col min="7405" max="7405" width="12.140625" style="189" customWidth="1"/>
    <col min="7406" max="7408" width="11.140625" style="189" customWidth="1"/>
    <col min="7409" max="7412" width="12.140625" style="189" customWidth="1"/>
    <col min="7413" max="7413" width="11.140625" style="189" customWidth="1"/>
    <col min="7414" max="7440" width="12.140625" style="189" customWidth="1"/>
    <col min="7441" max="7615" width="9.140625" style="189"/>
    <col min="7616" max="7616" width="44.85546875" style="189" customWidth="1"/>
    <col min="7617" max="7617" width="9.140625" style="189"/>
    <col min="7618" max="7618" width="0" style="189" hidden="1" customWidth="1"/>
    <col min="7619" max="7619" width="11.140625" style="189" customWidth="1"/>
    <col min="7620" max="7629" width="9.140625" style="189"/>
    <col min="7630" max="7630" width="12.140625" style="189" customWidth="1"/>
    <col min="7631" max="7646" width="11.140625" style="189" customWidth="1"/>
    <col min="7647" max="7647" width="10.140625" style="189" customWidth="1"/>
    <col min="7648" max="7651" width="11.140625" style="189" customWidth="1"/>
    <col min="7652" max="7652" width="12.140625" style="189" bestFit="1" customWidth="1"/>
    <col min="7653" max="7653" width="11.140625" style="189" customWidth="1"/>
    <col min="7654" max="7654" width="12.140625" style="189" customWidth="1"/>
    <col min="7655" max="7656" width="11.140625" style="189" customWidth="1"/>
    <col min="7657" max="7657" width="12.140625" style="189" customWidth="1"/>
    <col min="7658" max="7660" width="11.140625" style="189" customWidth="1"/>
    <col min="7661" max="7661" width="12.140625" style="189" customWidth="1"/>
    <col min="7662" max="7664" width="11.140625" style="189" customWidth="1"/>
    <col min="7665" max="7668" width="12.140625" style="189" customWidth="1"/>
    <col min="7669" max="7669" width="11.140625" style="189" customWidth="1"/>
    <col min="7670" max="7696" width="12.140625" style="189" customWidth="1"/>
    <col min="7697" max="7871" width="9.140625" style="189"/>
    <col min="7872" max="7872" width="44.85546875" style="189" customWidth="1"/>
    <col min="7873" max="7873" width="9.140625" style="189"/>
    <col min="7874" max="7874" width="0" style="189" hidden="1" customWidth="1"/>
    <col min="7875" max="7875" width="11.140625" style="189" customWidth="1"/>
    <col min="7876" max="7885" width="9.140625" style="189"/>
    <col min="7886" max="7886" width="12.140625" style="189" customWidth="1"/>
    <col min="7887" max="7902" width="11.140625" style="189" customWidth="1"/>
    <col min="7903" max="7903" width="10.140625" style="189" customWidth="1"/>
    <col min="7904" max="7907" width="11.140625" style="189" customWidth="1"/>
    <col min="7908" max="7908" width="12.140625" style="189" bestFit="1" customWidth="1"/>
    <col min="7909" max="7909" width="11.140625" style="189" customWidth="1"/>
    <col min="7910" max="7910" width="12.140625" style="189" customWidth="1"/>
    <col min="7911" max="7912" width="11.140625" style="189" customWidth="1"/>
    <col min="7913" max="7913" width="12.140625" style="189" customWidth="1"/>
    <col min="7914" max="7916" width="11.140625" style="189" customWidth="1"/>
    <col min="7917" max="7917" width="12.140625" style="189" customWidth="1"/>
    <col min="7918" max="7920" width="11.140625" style="189" customWidth="1"/>
    <col min="7921" max="7924" width="12.140625" style="189" customWidth="1"/>
    <col min="7925" max="7925" width="11.140625" style="189" customWidth="1"/>
    <col min="7926" max="7952" width="12.140625" style="189" customWidth="1"/>
    <col min="7953" max="8127" width="9.140625" style="189"/>
    <col min="8128" max="8128" width="44.85546875" style="189" customWidth="1"/>
    <col min="8129" max="8129" width="9.140625" style="189"/>
    <col min="8130" max="8130" width="0" style="189" hidden="1" customWidth="1"/>
    <col min="8131" max="8131" width="11.140625" style="189" customWidth="1"/>
    <col min="8132" max="8141" width="9.140625" style="189"/>
    <col min="8142" max="8142" width="12.140625" style="189" customWidth="1"/>
    <col min="8143" max="8158" width="11.140625" style="189" customWidth="1"/>
    <col min="8159" max="8159" width="10.140625" style="189" customWidth="1"/>
    <col min="8160" max="8163" width="11.140625" style="189" customWidth="1"/>
    <col min="8164" max="8164" width="12.140625" style="189" bestFit="1" customWidth="1"/>
    <col min="8165" max="8165" width="11.140625" style="189" customWidth="1"/>
    <col min="8166" max="8166" width="12.140625" style="189" customWidth="1"/>
    <col min="8167" max="8168" width="11.140625" style="189" customWidth="1"/>
    <col min="8169" max="8169" width="12.140625" style="189" customWidth="1"/>
    <col min="8170" max="8172" width="11.140625" style="189" customWidth="1"/>
    <col min="8173" max="8173" width="12.140625" style="189" customWidth="1"/>
    <col min="8174" max="8176" width="11.140625" style="189" customWidth="1"/>
    <col min="8177" max="8180" width="12.140625" style="189" customWidth="1"/>
    <col min="8181" max="8181" width="11.140625" style="189" customWidth="1"/>
    <col min="8182" max="8208" width="12.140625" style="189" customWidth="1"/>
    <col min="8209" max="8383" width="9.140625" style="189"/>
    <col min="8384" max="8384" width="44.85546875" style="189" customWidth="1"/>
    <col min="8385" max="8385" width="9.140625" style="189"/>
    <col min="8386" max="8386" width="0" style="189" hidden="1" customWidth="1"/>
    <col min="8387" max="8387" width="11.140625" style="189" customWidth="1"/>
    <col min="8388" max="8397" width="9.140625" style="189"/>
    <col min="8398" max="8398" width="12.140625" style="189" customWidth="1"/>
    <col min="8399" max="8414" width="11.140625" style="189" customWidth="1"/>
    <col min="8415" max="8415" width="10.140625" style="189" customWidth="1"/>
    <col min="8416" max="8419" width="11.140625" style="189" customWidth="1"/>
    <col min="8420" max="8420" width="12.140625" style="189" bestFit="1" customWidth="1"/>
    <col min="8421" max="8421" width="11.140625" style="189" customWidth="1"/>
    <col min="8422" max="8422" width="12.140625" style="189" customWidth="1"/>
    <col min="8423" max="8424" width="11.140625" style="189" customWidth="1"/>
    <col min="8425" max="8425" width="12.140625" style="189" customWidth="1"/>
    <col min="8426" max="8428" width="11.140625" style="189" customWidth="1"/>
    <col min="8429" max="8429" width="12.140625" style="189" customWidth="1"/>
    <col min="8430" max="8432" width="11.140625" style="189" customWidth="1"/>
    <col min="8433" max="8436" width="12.140625" style="189" customWidth="1"/>
    <col min="8437" max="8437" width="11.140625" style="189" customWidth="1"/>
    <col min="8438" max="8464" width="12.140625" style="189" customWidth="1"/>
    <col min="8465" max="8639" width="9.140625" style="189"/>
    <col min="8640" max="8640" width="44.85546875" style="189" customWidth="1"/>
    <col min="8641" max="8641" width="9.140625" style="189"/>
    <col min="8642" max="8642" width="0" style="189" hidden="1" customWidth="1"/>
    <col min="8643" max="8643" width="11.140625" style="189" customWidth="1"/>
    <col min="8644" max="8653" width="9.140625" style="189"/>
    <col min="8654" max="8654" width="12.140625" style="189" customWidth="1"/>
    <col min="8655" max="8670" width="11.140625" style="189" customWidth="1"/>
    <col min="8671" max="8671" width="10.140625" style="189" customWidth="1"/>
    <col min="8672" max="8675" width="11.140625" style="189" customWidth="1"/>
    <col min="8676" max="8676" width="12.140625" style="189" bestFit="1" customWidth="1"/>
    <col min="8677" max="8677" width="11.140625" style="189" customWidth="1"/>
    <col min="8678" max="8678" width="12.140625" style="189" customWidth="1"/>
    <col min="8679" max="8680" width="11.140625" style="189" customWidth="1"/>
    <col min="8681" max="8681" width="12.140625" style="189" customWidth="1"/>
    <col min="8682" max="8684" width="11.140625" style="189" customWidth="1"/>
    <col min="8685" max="8685" width="12.140625" style="189" customWidth="1"/>
    <col min="8686" max="8688" width="11.140625" style="189" customWidth="1"/>
    <col min="8689" max="8692" width="12.140625" style="189" customWidth="1"/>
    <col min="8693" max="8693" width="11.140625" style="189" customWidth="1"/>
    <col min="8694" max="8720" width="12.140625" style="189" customWidth="1"/>
    <col min="8721" max="8895" width="9.140625" style="189"/>
    <col min="8896" max="8896" width="44.85546875" style="189" customWidth="1"/>
    <col min="8897" max="8897" width="9.140625" style="189"/>
    <col min="8898" max="8898" width="0" style="189" hidden="1" customWidth="1"/>
    <col min="8899" max="8899" width="11.140625" style="189" customWidth="1"/>
    <col min="8900" max="8909" width="9.140625" style="189"/>
    <col min="8910" max="8910" width="12.140625" style="189" customWidth="1"/>
    <col min="8911" max="8926" width="11.140625" style="189" customWidth="1"/>
    <col min="8927" max="8927" width="10.140625" style="189" customWidth="1"/>
    <col min="8928" max="8931" width="11.140625" style="189" customWidth="1"/>
    <col min="8932" max="8932" width="12.140625" style="189" bestFit="1" customWidth="1"/>
    <col min="8933" max="8933" width="11.140625" style="189" customWidth="1"/>
    <col min="8934" max="8934" width="12.140625" style="189" customWidth="1"/>
    <col min="8935" max="8936" width="11.140625" style="189" customWidth="1"/>
    <col min="8937" max="8937" width="12.140625" style="189" customWidth="1"/>
    <col min="8938" max="8940" width="11.140625" style="189" customWidth="1"/>
    <col min="8941" max="8941" width="12.140625" style="189" customWidth="1"/>
    <col min="8942" max="8944" width="11.140625" style="189" customWidth="1"/>
    <col min="8945" max="8948" width="12.140625" style="189" customWidth="1"/>
    <col min="8949" max="8949" width="11.140625" style="189" customWidth="1"/>
    <col min="8950" max="8976" width="12.140625" style="189" customWidth="1"/>
    <col min="8977" max="9151" width="9.140625" style="189"/>
    <col min="9152" max="9152" width="44.85546875" style="189" customWidth="1"/>
    <col min="9153" max="9153" width="9.140625" style="189"/>
    <col min="9154" max="9154" width="0" style="189" hidden="1" customWidth="1"/>
    <col min="9155" max="9155" width="11.140625" style="189" customWidth="1"/>
    <col min="9156" max="9165" width="9.140625" style="189"/>
    <col min="9166" max="9166" width="12.140625" style="189" customWidth="1"/>
    <col min="9167" max="9182" width="11.140625" style="189" customWidth="1"/>
    <col min="9183" max="9183" width="10.140625" style="189" customWidth="1"/>
    <col min="9184" max="9187" width="11.140625" style="189" customWidth="1"/>
    <col min="9188" max="9188" width="12.140625" style="189" bestFit="1" customWidth="1"/>
    <col min="9189" max="9189" width="11.140625" style="189" customWidth="1"/>
    <col min="9190" max="9190" width="12.140625" style="189" customWidth="1"/>
    <col min="9191" max="9192" width="11.140625" style="189" customWidth="1"/>
    <col min="9193" max="9193" width="12.140625" style="189" customWidth="1"/>
    <col min="9194" max="9196" width="11.140625" style="189" customWidth="1"/>
    <col min="9197" max="9197" width="12.140625" style="189" customWidth="1"/>
    <col min="9198" max="9200" width="11.140625" style="189" customWidth="1"/>
    <col min="9201" max="9204" width="12.140625" style="189" customWidth="1"/>
    <col min="9205" max="9205" width="11.140625" style="189" customWidth="1"/>
    <col min="9206" max="9232" width="12.140625" style="189" customWidth="1"/>
    <col min="9233" max="9407" width="9.140625" style="189"/>
    <col min="9408" max="9408" width="44.85546875" style="189" customWidth="1"/>
    <col min="9409" max="9409" width="9.140625" style="189"/>
    <col min="9410" max="9410" width="0" style="189" hidden="1" customWidth="1"/>
    <col min="9411" max="9411" width="11.140625" style="189" customWidth="1"/>
    <col min="9412" max="9421" width="9.140625" style="189"/>
    <col min="9422" max="9422" width="12.140625" style="189" customWidth="1"/>
    <col min="9423" max="9438" width="11.140625" style="189" customWidth="1"/>
    <col min="9439" max="9439" width="10.140625" style="189" customWidth="1"/>
    <col min="9440" max="9443" width="11.140625" style="189" customWidth="1"/>
    <col min="9444" max="9444" width="12.140625" style="189" bestFit="1" customWidth="1"/>
    <col min="9445" max="9445" width="11.140625" style="189" customWidth="1"/>
    <col min="9446" max="9446" width="12.140625" style="189" customWidth="1"/>
    <col min="9447" max="9448" width="11.140625" style="189" customWidth="1"/>
    <col min="9449" max="9449" width="12.140625" style="189" customWidth="1"/>
    <col min="9450" max="9452" width="11.140625" style="189" customWidth="1"/>
    <col min="9453" max="9453" width="12.140625" style="189" customWidth="1"/>
    <col min="9454" max="9456" width="11.140625" style="189" customWidth="1"/>
    <col min="9457" max="9460" width="12.140625" style="189" customWidth="1"/>
    <col min="9461" max="9461" width="11.140625" style="189" customWidth="1"/>
    <col min="9462" max="9488" width="12.140625" style="189" customWidth="1"/>
    <col min="9489" max="9663" width="9.140625" style="189"/>
    <col min="9664" max="9664" width="44.85546875" style="189" customWidth="1"/>
    <col min="9665" max="9665" width="9.140625" style="189"/>
    <col min="9666" max="9666" width="0" style="189" hidden="1" customWidth="1"/>
    <col min="9667" max="9667" width="11.140625" style="189" customWidth="1"/>
    <col min="9668" max="9677" width="9.140625" style="189"/>
    <col min="9678" max="9678" width="12.140625" style="189" customWidth="1"/>
    <col min="9679" max="9694" width="11.140625" style="189" customWidth="1"/>
    <col min="9695" max="9695" width="10.140625" style="189" customWidth="1"/>
    <col min="9696" max="9699" width="11.140625" style="189" customWidth="1"/>
    <col min="9700" max="9700" width="12.140625" style="189" bestFit="1" customWidth="1"/>
    <col min="9701" max="9701" width="11.140625" style="189" customWidth="1"/>
    <col min="9702" max="9702" width="12.140625" style="189" customWidth="1"/>
    <col min="9703" max="9704" width="11.140625" style="189" customWidth="1"/>
    <col min="9705" max="9705" width="12.140625" style="189" customWidth="1"/>
    <col min="9706" max="9708" width="11.140625" style="189" customWidth="1"/>
    <col min="9709" max="9709" width="12.140625" style="189" customWidth="1"/>
    <col min="9710" max="9712" width="11.140625" style="189" customWidth="1"/>
    <col min="9713" max="9716" width="12.140625" style="189" customWidth="1"/>
    <col min="9717" max="9717" width="11.140625" style="189" customWidth="1"/>
    <col min="9718" max="9744" width="12.140625" style="189" customWidth="1"/>
    <col min="9745" max="9919" width="9.140625" style="189"/>
    <col min="9920" max="9920" width="44.85546875" style="189" customWidth="1"/>
    <col min="9921" max="9921" width="9.140625" style="189"/>
    <col min="9922" max="9922" width="0" style="189" hidden="1" customWidth="1"/>
    <col min="9923" max="9923" width="11.140625" style="189" customWidth="1"/>
    <col min="9924" max="9933" width="9.140625" style="189"/>
    <col min="9934" max="9934" width="12.140625" style="189" customWidth="1"/>
    <col min="9935" max="9950" width="11.140625" style="189" customWidth="1"/>
    <col min="9951" max="9951" width="10.140625" style="189" customWidth="1"/>
    <col min="9952" max="9955" width="11.140625" style="189" customWidth="1"/>
    <col min="9956" max="9956" width="12.140625" style="189" bestFit="1" customWidth="1"/>
    <col min="9957" max="9957" width="11.140625" style="189" customWidth="1"/>
    <col min="9958" max="9958" width="12.140625" style="189" customWidth="1"/>
    <col min="9959" max="9960" width="11.140625" style="189" customWidth="1"/>
    <col min="9961" max="9961" width="12.140625" style="189" customWidth="1"/>
    <col min="9962" max="9964" width="11.140625" style="189" customWidth="1"/>
    <col min="9965" max="9965" width="12.140625" style="189" customWidth="1"/>
    <col min="9966" max="9968" width="11.140625" style="189" customWidth="1"/>
    <col min="9969" max="9972" width="12.140625" style="189" customWidth="1"/>
    <col min="9973" max="9973" width="11.140625" style="189" customWidth="1"/>
    <col min="9974" max="10000" width="12.140625" style="189" customWidth="1"/>
    <col min="10001" max="10175" width="9.140625" style="189"/>
    <col min="10176" max="10176" width="44.85546875" style="189" customWidth="1"/>
    <col min="10177" max="10177" width="9.140625" style="189"/>
    <col min="10178" max="10178" width="0" style="189" hidden="1" customWidth="1"/>
    <col min="10179" max="10179" width="11.140625" style="189" customWidth="1"/>
    <col min="10180" max="10189" width="9.140625" style="189"/>
    <col min="10190" max="10190" width="12.140625" style="189" customWidth="1"/>
    <col min="10191" max="10206" width="11.140625" style="189" customWidth="1"/>
    <col min="10207" max="10207" width="10.140625" style="189" customWidth="1"/>
    <col min="10208" max="10211" width="11.140625" style="189" customWidth="1"/>
    <col min="10212" max="10212" width="12.140625" style="189" bestFit="1" customWidth="1"/>
    <col min="10213" max="10213" width="11.140625" style="189" customWidth="1"/>
    <col min="10214" max="10214" width="12.140625" style="189" customWidth="1"/>
    <col min="10215" max="10216" width="11.140625" style="189" customWidth="1"/>
    <col min="10217" max="10217" width="12.140625" style="189" customWidth="1"/>
    <col min="10218" max="10220" width="11.140625" style="189" customWidth="1"/>
    <col min="10221" max="10221" width="12.140625" style="189" customWidth="1"/>
    <col min="10222" max="10224" width="11.140625" style="189" customWidth="1"/>
    <col min="10225" max="10228" width="12.140625" style="189" customWidth="1"/>
    <col min="10229" max="10229" width="11.140625" style="189" customWidth="1"/>
    <col min="10230" max="10256" width="12.140625" style="189" customWidth="1"/>
    <col min="10257" max="10431" width="9.140625" style="189"/>
    <col min="10432" max="10432" width="44.85546875" style="189" customWidth="1"/>
    <col min="10433" max="10433" width="9.140625" style="189"/>
    <col min="10434" max="10434" width="0" style="189" hidden="1" customWidth="1"/>
    <col min="10435" max="10435" width="11.140625" style="189" customWidth="1"/>
    <col min="10436" max="10445" width="9.140625" style="189"/>
    <col min="10446" max="10446" width="12.140625" style="189" customWidth="1"/>
    <col min="10447" max="10462" width="11.140625" style="189" customWidth="1"/>
    <col min="10463" max="10463" width="10.140625" style="189" customWidth="1"/>
    <col min="10464" max="10467" width="11.140625" style="189" customWidth="1"/>
    <col min="10468" max="10468" width="12.140625" style="189" bestFit="1" customWidth="1"/>
    <col min="10469" max="10469" width="11.140625" style="189" customWidth="1"/>
    <col min="10470" max="10470" width="12.140625" style="189" customWidth="1"/>
    <col min="10471" max="10472" width="11.140625" style="189" customWidth="1"/>
    <col min="10473" max="10473" width="12.140625" style="189" customWidth="1"/>
    <col min="10474" max="10476" width="11.140625" style="189" customWidth="1"/>
    <col min="10477" max="10477" width="12.140625" style="189" customWidth="1"/>
    <col min="10478" max="10480" width="11.140625" style="189" customWidth="1"/>
    <col min="10481" max="10484" width="12.140625" style="189" customWidth="1"/>
    <col min="10485" max="10485" width="11.140625" style="189" customWidth="1"/>
    <col min="10486" max="10512" width="12.140625" style="189" customWidth="1"/>
    <col min="10513" max="10687" width="9.140625" style="189"/>
    <col min="10688" max="10688" width="44.85546875" style="189" customWidth="1"/>
    <col min="10689" max="10689" width="9.140625" style="189"/>
    <col min="10690" max="10690" width="0" style="189" hidden="1" customWidth="1"/>
    <col min="10691" max="10691" width="11.140625" style="189" customWidth="1"/>
    <col min="10692" max="10701" width="9.140625" style="189"/>
    <col min="10702" max="10702" width="12.140625" style="189" customWidth="1"/>
    <col min="10703" max="10718" width="11.140625" style="189" customWidth="1"/>
    <col min="10719" max="10719" width="10.140625" style="189" customWidth="1"/>
    <col min="10720" max="10723" width="11.140625" style="189" customWidth="1"/>
    <col min="10724" max="10724" width="12.140625" style="189" bestFit="1" customWidth="1"/>
    <col min="10725" max="10725" width="11.140625" style="189" customWidth="1"/>
    <col min="10726" max="10726" width="12.140625" style="189" customWidth="1"/>
    <col min="10727" max="10728" width="11.140625" style="189" customWidth="1"/>
    <col min="10729" max="10729" width="12.140625" style="189" customWidth="1"/>
    <col min="10730" max="10732" width="11.140625" style="189" customWidth="1"/>
    <col min="10733" max="10733" width="12.140625" style="189" customWidth="1"/>
    <col min="10734" max="10736" width="11.140625" style="189" customWidth="1"/>
    <col min="10737" max="10740" width="12.140625" style="189" customWidth="1"/>
    <col min="10741" max="10741" width="11.140625" style="189" customWidth="1"/>
    <col min="10742" max="10768" width="12.140625" style="189" customWidth="1"/>
    <col min="10769" max="10943" width="9.140625" style="189"/>
    <col min="10944" max="10944" width="44.85546875" style="189" customWidth="1"/>
    <col min="10945" max="10945" width="9.140625" style="189"/>
    <col min="10946" max="10946" width="0" style="189" hidden="1" customWidth="1"/>
    <col min="10947" max="10947" width="11.140625" style="189" customWidth="1"/>
    <col min="10948" max="10957" width="9.140625" style="189"/>
    <col min="10958" max="10958" width="12.140625" style="189" customWidth="1"/>
    <col min="10959" max="10974" width="11.140625" style="189" customWidth="1"/>
    <col min="10975" max="10975" width="10.140625" style="189" customWidth="1"/>
    <col min="10976" max="10979" width="11.140625" style="189" customWidth="1"/>
    <col min="10980" max="10980" width="12.140625" style="189" bestFit="1" customWidth="1"/>
    <col min="10981" max="10981" width="11.140625" style="189" customWidth="1"/>
    <col min="10982" max="10982" width="12.140625" style="189" customWidth="1"/>
    <col min="10983" max="10984" width="11.140625" style="189" customWidth="1"/>
    <col min="10985" max="10985" width="12.140625" style="189" customWidth="1"/>
    <col min="10986" max="10988" width="11.140625" style="189" customWidth="1"/>
    <col min="10989" max="10989" width="12.140625" style="189" customWidth="1"/>
    <col min="10990" max="10992" width="11.140625" style="189" customWidth="1"/>
    <col min="10993" max="10996" width="12.140625" style="189" customWidth="1"/>
    <col min="10997" max="10997" width="11.140625" style="189" customWidth="1"/>
    <col min="10998" max="11024" width="12.140625" style="189" customWidth="1"/>
    <col min="11025" max="11199" width="9.140625" style="189"/>
    <col min="11200" max="11200" width="44.85546875" style="189" customWidth="1"/>
    <col min="11201" max="11201" width="9.140625" style="189"/>
    <col min="11202" max="11202" width="0" style="189" hidden="1" customWidth="1"/>
    <col min="11203" max="11203" width="11.140625" style="189" customWidth="1"/>
    <col min="11204" max="11213" width="9.140625" style="189"/>
    <col min="11214" max="11214" width="12.140625" style="189" customWidth="1"/>
    <col min="11215" max="11230" width="11.140625" style="189" customWidth="1"/>
    <col min="11231" max="11231" width="10.140625" style="189" customWidth="1"/>
    <col min="11232" max="11235" width="11.140625" style="189" customWidth="1"/>
    <col min="11236" max="11236" width="12.140625" style="189" bestFit="1" customWidth="1"/>
    <col min="11237" max="11237" width="11.140625" style="189" customWidth="1"/>
    <col min="11238" max="11238" width="12.140625" style="189" customWidth="1"/>
    <col min="11239" max="11240" width="11.140625" style="189" customWidth="1"/>
    <col min="11241" max="11241" width="12.140625" style="189" customWidth="1"/>
    <col min="11242" max="11244" width="11.140625" style="189" customWidth="1"/>
    <col min="11245" max="11245" width="12.140625" style="189" customWidth="1"/>
    <col min="11246" max="11248" width="11.140625" style="189" customWidth="1"/>
    <col min="11249" max="11252" width="12.140625" style="189" customWidth="1"/>
    <col min="11253" max="11253" width="11.140625" style="189" customWidth="1"/>
    <col min="11254" max="11280" width="12.140625" style="189" customWidth="1"/>
    <col min="11281" max="11455" width="9.140625" style="189"/>
    <col min="11456" max="11456" width="44.85546875" style="189" customWidth="1"/>
    <col min="11457" max="11457" width="9.140625" style="189"/>
    <col min="11458" max="11458" width="0" style="189" hidden="1" customWidth="1"/>
    <col min="11459" max="11459" width="11.140625" style="189" customWidth="1"/>
    <col min="11460" max="11469" width="9.140625" style="189"/>
    <col min="11470" max="11470" width="12.140625" style="189" customWidth="1"/>
    <col min="11471" max="11486" width="11.140625" style="189" customWidth="1"/>
    <col min="11487" max="11487" width="10.140625" style="189" customWidth="1"/>
    <col min="11488" max="11491" width="11.140625" style="189" customWidth="1"/>
    <col min="11492" max="11492" width="12.140625" style="189" bestFit="1" customWidth="1"/>
    <col min="11493" max="11493" width="11.140625" style="189" customWidth="1"/>
    <col min="11494" max="11494" width="12.140625" style="189" customWidth="1"/>
    <col min="11495" max="11496" width="11.140625" style="189" customWidth="1"/>
    <col min="11497" max="11497" width="12.140625" style="189" customWidth="1"/>
    <col min="11498" max="11500" width="11.140625" style="189" customWidth="1"/>
    <col min="11501" max="11501" width="12.140625" style="189" customWidth="1"/>
    <col min="11502" max="11504" width="11.140625" style="189" customWidth="1"/>
    <col min="11505" max="11508" width="12.140625" style="189" customWidth="1"/>
    <col min="11509" max="11509" width="11.140625" style="189" customWidth="1"/>
    <col min="11510" max="11536" width="12.140625" style="189" customWidth="1"/>
    <col min="11537" max="11711" width="9.140625" style="189"/>
    <col min="11712" max="11712" width="44.85546875" style="189" customWidth="1"/>
    <col min="11713" max="11713" width="9.140625" style="189"/>
    <col min="11714" max="11714" width="0" style="189" hidden="1" customWidth="1"/>
    <col min="11715" max="11715" width="11.140625" style="189" customWidth="1"/>
    <col min="11716" max="11725" width="9.140625" style="189"/>
    <col min="11726" max="11726" width="12.140625" style="189" customWidth="1"/>
    <col min="11727" max="11742" width="11.140625" style="189" customWidth="1"/>
    <col min="11743" max="11743" width="10.140625" style="189" customWidth="1"/>
    <col min="11744" max="11747" width="11.140625" style="189" customWidth="1"/>
    <col min="11748" max="11748" width="12.140625" style="189" bestFit="1" customWidth="1"/>
    <col min="11749" max="11749" width="11.140625" style="189" customWidth="1"/>
    <col min="11750" max="11750" width="12.140625" style="189" customWidth="1"/>
    <col min="11751" max="11752" width="11.140625" style="189" customWidth="1"/>
    <col min="11753" max="11753" width="12.140625" style="189" customWidth="1"/>
    <col min="11754" max="11756" width="11.140625" style="189" customWidth="1"/>
    <col min="11757" max="11757" width="12.140625" style="189" customWidth="1"/>
    <col min="11758" max="11760" width="11.140625" style="189" customWidth="1"/>
    <col min="11761" max="11764" width="12.140625" style="189" customWidth="1"/>
    <col min="11765" max="11765" width="11.140625" style="189" customWidth="1"/>
    <col min="11766" max="11792" width="12.140625" style="189" customWidth="1"/>
    <col min="11793" max="11967" width="9.140625" style="189"/>
    <col min="11968" max="11968" width="44.85546875" style="189" customWidth="1"/>
    <col min="11969" max="11969" width="9.140625" style="189"/>
    <col min="11970" max="11970" width="0" style="189" hidden="1" customWidth="1"/>
    <col min="11971" max="11971" width="11.140625" style="189" customWidth="1"/>
    <col min="11972" max="11981" width="9.140625" style="189"/>
    <col min="11982" max="11982" width="12.140625" style="189" customWidth="1"/>
    <col min="11983" max="11998" width="11.140625" style="189" customWidth="1"/>
    <col min="11999" max="11999" width="10.140625" style="189" customWidth="1"/>
    <col min="12000" max="12003" width="11.140625" style="189" customWidth="1"/>
    <col min="12004" max="12004" width="12.140625" style="189" bestFit="1" customWidth="1"/>
    <col min="12005" max="12005" width="11.140625" style="189" customWidth="1"/>
    <col min="12006" max="12006" width="12.140625" style="189" customWidth="1"/>
    <col min="12007" max="12008" width="11.140625" style="189" customWidth="1"/>
    <col min="12009" max="12009" width="12.140625" style="189" customWidth="1"/>
    <col min="12010" max="12012" width="11.140625" style="189" customWidth="1"/>
    <col min="12013" max="12013" width="12.140625" style="189" customWidth="1"/>
    <col min="12014" max="12016" width="11.140625" style="189" customWidth="1"/>
    <col min="12017" max="12020" width="12.140625" style="189" customWidth="1"/>
    <col min="12021" max="12021" width="11.140625" style="189" customWidth="1"/>
    <col min="12022" max="12048" width="12.140625" style="189" customWidth="1"/>
    <col min="12049" max="12223" width="9.140625" style="189"/>
    <col min="12224" max="12224" width="44.85546875" style="189" customWidth="1"/>
    <col min="12225" max="12225" width="9.140625" style="189"/>
    <col min="12226" max="12226" width="0" style="189" hidden="1" customWidth="1"/>
    <col min="12227" max="12227" width="11.140625" style="189" customWidth="1"/>
    <col min="12228" max="12237" width="9.140625" style="189"/>
    <col min="12238" max="12238" width="12.140625" style="189" customWidth="1"/>
    <col min="12239" max="12254" width="11.140625" style="189" customWidth="1"/>
    <col min="12255" max="12255" width="10.140625" style="189" customWidth="1"/>
    <col min="12256" max="12259" width="11.140625" style="189" customWidth="1"/>
    <col min="12260" max="12260" width="12.140625" style="189" bestFit="1" customWidth="1"/>
    <col min="12261" max="12261" width="11.140625" style="189" customWidth="1"/>
    <col min="12262" max="12262" width="12.140625" style="189" customWidth="1"/>
    <col min="12263" max="12264" width="11.140625" style="189" customWidth="1"/>
    <col min="12265" max="12265" width="12.140625" style="189" customWidth="1"/>
    <col min="12266" max="12268" width="11.140625" style="189" customWidth="1"/>
    <col min="12269" max="12269" width="12.140625" style="189" customWidth="1"/>
    <col min="12270" max="12272" width="11.140625" style="189" customWidth="1"/>
    <col min="12273" max="12276" width="12.140625" style="189" customWidth="1"/>
    <col min="12277" max="12277" width="11.140625" style="189" customWidth="1"/>
    <col min="12278" max="12304" width="12.140625" style="189" customWidth="1"/>
    <col min="12305" max="12479" width="9.140625" style="189"/>
    <col min="12480" max="12480" width="44.85546875" style="189" customWidth="1"/>
    <col min="12481" max="12481" width="9.140625" style="189"/>
    <col min="12482" max="12482" width="0" style="189" hidden="1" customWidth="1"/>
    <col min="12483" max="12483" width="11.140625" style="189" customWidth="1"/>
    <col min="12484" max="12493" width="9.140625" style="189"/>
    <col min="12494" max="12494" width="12.140625" style="189" customWidth="1"/>
    <col min="12495" max="12510" width="11.140625" style="189" customWidth="1"/>
    <col min="12511" max="12511" width="10.140625" style="189" customWidth="1"/>
    <col min="12512" max="12515" width="11.140625" style="189" customWidth="1"/>
    <col min="12516" max="12516" width="12.140625" style="189" bestFit="1" customWidth="1"/>
    <col min="12517" max="12517" width="11.140625" style="189" customWidth="1"/>
    <col min="12518" max="12518" width="12.140625" style="189" customWidth="1"/>
    <col min="12519" max="12520" width="11.140625" style="189" customWidth="1"/>
    <col min="12521" max="12521" width="12.140625" style="189" customWidth="1"/>
    <col min="12522" max="12524" width="11.140625" style="189" customWidth="1"/>
    <col min="12525" max="12525" width="12.140625" style="189" customWidth="1"/>
    <col min="12526" max="12528" width="11.140625" style="189" customWidth="1"/>
    <col min="12529" max="12532" width="12.140625" style="189" customWidth="1"/>
    <col min="12533" max="12533" width="11.140625" style="189" customWidth="1"/>
    <col min="12534" max="12560" width="12.140625" style="189" customWidth="1"/>
    <col min="12561" max="12735" width="9.140625" style="189"/>
    <col min="12736" max="12736" width="44.85546875" style="189" customWidth="1"/>
    <col min="12737" max="12737" width="9.140625" style="189"/>
    <col min="12738" max="12738" width="0" style="189" hidden="1" customWidth="1"/>
    <col min="12739" max="12739" width="11.140625" style="189" customWidth="1"/>
    <col min="12740" max="12749" width="9.140625" style="189"/>
    <col min="12750" max="12750" width="12.140625" style="189" customWidth="1"/>
    <col min="12751" max="12766" width="11.140625" style="189" customWidth="1"/>
    <col min="12767" max="12767" width="10.140625" style="189" customWidth="1"/>
    <col min="12768" max="12771" width="11.140625" style="189" customWidth="1"/>
    <col min="12772" max="12772" width="12.140625" style="189" bestFit="1" customWidth="1"/>
    <col min="12773" max="12773" width="11.140625" style="189" customWidth="1"/>
    <col min="12774" max="12774" width="12.140625" style="189" customWidth="1"/>
    <col min="12775" max="12776" width="11.140625" style="189" customWidth="1"/>
    <col min="12777" max="12777" width="12.140625" style="189" customWidth="1"/>
    <col min="12778" max="12780" width="11.140625" style="189" customWidth="1"/>
    <col min="12781" max="12781" width="12.140625" style="189" customWidth="1"/>
    <col min="12782" max="12784" width="11.140625" style="189" customWidth="1"/>
    <col min="12785" max="12788" width="12.140625" style="189" customWidth="1"/>
    <col min="12789" max="12789" width="11.140625" style="189" customWidth="1"/>
    <col min="12790" max="12816" width="12.140625" style="189" customWidth="1"/>
    <col min="12817" max="12991" width="9.140625" style="189"/>
    <col min="12992" max="12992" width="44.85546875" style="189" customWidth="1"/>
    <col min="12993" max="12993" width="9.140625" style="189"/>
    <col min="12994" max="12994" width="0" style="189" hidden="1" customWidth="1"/>
    <col min="12995" max="12995" width="11.140625" style="189" customWidth="1"/>
    <col min="12996" max="13005" width="9.140625" style="189"/>
    <col min="13006" max="13006" width="12.140625" style="189" customWidth="1"/>
    <col min="13007" max="13022" width="11.140625" style="189" customWidth="1"/>
    <col min="13023" max="13023" width="10.140625" style="189" customWidth="1"/>
    <col min="13024" max="13027" width="11.140625" style="189" customWidth="1"/>
    <col min="13028" max="13028" width="12.140625" style="189" bestFit="1" customWidth="1"/>
    <col min="13029" max="13029" width="11.140625" style="189" customWidth="1"/>
    <col min="13030" max="13030" width="12.140625" style="189" customWidth="1"/>
    <col min="13031" max="13032" width="11.140625" style="189" customWidth="1"/>
    <col min="13033" max="13033" width="12.140625" style="189" customWidth="1"/>
    <col min="13034" max="13036" width="11.140625" style="189" customWidth="1"/>
    <col min="13037" max="13037" width="12.140625" style="189" customWidth="1"/>
    <col min="13038" max="13040" width="11.140625" style="189" customWidth="1"/>
    <col min="13041" max="13044" width="12.140625" style="189" customWidth="1"/>
    <col min="13045" max="13045" width="11.140625" style="189" customWidth="1"/>
    <col min="13046" max="13072" width="12.140625" style="189" customWidth="1"/>
    <col min="13073" max="13247" width="9.140625" style="189"/>
    <col min="13248" max="13248" width="44.85546875" style="189" customWidth="1"/>
    <col min="13249" max="13249" width="9.140625" style="189"/>
    <col min="13250" max="13250" width="0" style="189" hidden="1" customWidth="1"/>
    <col min="13251" max="13251" width="11.140625" style="189" customWidth="1"/>
    <col min="13252" max="13261" width="9.140625" style="189"/>
    <col min="13262" max="13262" width="12.140625" style="189" customWidth="1"/>
    <col min="13263" max="13278" width="11.140625" style="189" customWidth="1"/>
    <col min="13279" max="13279" width="10.140625" style="189" customWidth="1"/>
    <col min="13280" max="13283" width="11.140625" style="189" customWidth="1"/>
    <col min="13284" max="13284" width="12.140625" style="189" bestFit="1" customWidth="1"/>
    <col min="13285" max="13285" width="11.140625" style="189" customWidth="1"/>
    <col min="13286" max="13286" width="12.140625" style="189" customWidth="1"/>
    <col min="13287" max="13288" width="11.140625" style="189" customWidth="1"/>
    <col min="13289" max="13289" width="12.140625" style="189" customWidth="1"/>
    <col min="13290" max="13292" width="11.140625" style="189" customWidth="1"/>
    <col min="13293" max="13293" width="12.140625" style="189" customWidth="1"/>
    <col min="13294" max="13296" width="11.140625" style="189" customWidth="1"/>
    <col min="13297" max="13300" width="12.140625" style="189" customWidth="1"/>
    <col min="13301" max="13301" width="11.140625" style="189" customWidth="1"/>
    <col min="13302" max="13328" width="12.140625" style="189" customWidth="1"/>
    <col min="13329" max="13503" width="9.140625" style="189"/>
    <col min="13504" max="13504" width="44.85546875" style="189" customWidth="1"/>
    <col min="13505" max="13505" width="9.140625" style="189"/>
    <col min="13506" max="13506" width="0" style="189" hidden="1" customWidth="1"/>
    <col min="13507" max="13507" width="11.140625" style="189" customWidth="1"/>
    <col min="13508" max="13517" width="9.140625" style="189"/>
    <col min="13518" max="13518" width="12.140625" style="189" customWidth="1"/>
    <col min="13519" max="13534" width="11.140625" style="189" customWidth="1"/>
    <col min="13535" max="13535" width="10.140625" style="189" customWidth="1"/>
    <col min="13536" max="13539" width="11.140625" style="189" customWidth="1"/>
    <col min="13540" max="13540" width="12.140625" style="189" bestFit="1" customWidth="1"/>
    <col min="13541" max="13541" width="11.140625" style="189" customWidth="1"/>
    <col min="13542" max="13542" width="12.140625" style="189" customWidth="1"/>
    <col min="13543" max="13544" width="11.140625" style="189" customWidth="1"/>
    <col min="13545" max="13545" width="12.140625" style="189" customWidth="1"/>
    <col min="13546" max="13548" width="11.140625" style="189" customWidth="1"/>
    <col min="13549" max="13549" width="12.140625" style="189" customWidth="1"/>
    <col min="13550" max="13552" width="11.140625" style="189" customWidth="1"/>
    <col min="13553" max="13556" width="12.140625" style="189" customWidth="1"/>
    <col min="13557" max="13557" width="11.140625" style="189" customWidth="1"/>
    <col min="13558" max="13584" width="12.140625" style="189" customWidth="1"/>
    <col min="13585" max="13759" width="9.140625" style="189"/>
    <col min="13760" max="13760" width="44.85546875" style="189" customWidth="1"/>
    <col min="13761" max="13761" width="9.140625" style="189"/>
    <col min="13762" max="13762" width="0" style="189" hidden="1" customWidth="1"/>
    <col min="13763" max="13763" width="11.140625" style="189" customWidth="1"/>
    <col min="13764" max="13773" width="9.140625" style="189"/>
    <col min="13774" max="13774" width="12.140625" style="189" customWidth="1"/>
    <col min="13775" max="13790" width="11.140625" style="189" customWidth="1"/>
    <col min="13791" max="13791" width="10.140625" style="189" customWidth="1"/>
    <col min="13792" max="13795" width="11.140625" style="189" customWidth="1"/>
    <col min="13796" max="13796" width="12.140625" style="189" bestFit="1" customWidth="1"/>
    <col min="13797" max="13797" width="11.140625" style="189" customWidth="1"/>
    <col min="13798" max="13798" width="12.140625" style="189" customWidth="1"/>
    <col min="13799" max="13800" width="11.140625" style="189" customWidth="1"/>
    <col min="13801" max="13801" width="12.140625" style="189" customWidth="1"/>
    <col min="13802" max="13804" width="11.140625" style="189" customWidth="1"/>
    <col min="13805" max="13805" width="12.140625" style="189" customWidth="1"/>
    <col min="13806" max="13808" width="11.140625" style="189" customWidth="1"/>
    <col min="13809" max="13812" width="12.140625" style="189" customWidth="1"/>
    <col min="13813" max="13813" width="11.140625" style="189" customWidth="1"/>
    <col min="13814" max="13840" width="12.140625" style="189" customWidth="1"/>
    <col min="13841" max="14015" width="9.140625" style="189"/>
    <col min="14016" max="14016" width="44.85546875" style="189" customWidth="1"/>
    <col min="14017" max="14017" width="9.140625" style="189"/>
    <col min="14018" max="14018" width="0" style="189" hidden="1" customWidth="1"/>
    <col min="14019" max="14019" width="11.140625" style="189" customWidth="1"/>
    <col min="14020" max="14029" width="9.140625" style="189"/>
    <col min="14030" max="14030" width="12.140625" style="189" customWidth="1"/>
    <col min="14031" max="14046" width="11.140625" style="189" customWidth="1"/>
    <col min="14047" max="14047" width="10.140625" style="189" customWidth="1"/>
    <col min="14048" max="14051" width="11.140625" style="189" customWidth="1"/>
    <col min="14052" max="14052" width="12.140625" style="189" bestFit="1" customWidth="1"/>
    <col min="14053" max="14053" width="11.140625" style="189" customWidth="1"/>
    <col min="14054" max="14054" width="12.140625" style="189" customWidth="1"/>
    <col min="14055" max="14056" width="11.140625" style="189" customWidth="1"/>
    <col min="14057" max="14057" width="12.140625" style="189" customWidth="1"/>
    <col min="14058" max="14060" width="11.140625" style="189" customWidth="1"/>
    <col min="14061" max="14061" width="12.140625" style="189" customWidth="1"/>
    <col min="14062" max="14064" width="11.140625" style="189" customWidth="1"/>
    <col min="14065" max="14068" width="12.140625" style="189" customWidth="1"/>
    <col min="14069" max="14069" width="11.140625" style="189" customWidth="1"/>
    <col min="14070" max="14096" width="12.140625" style="189" customWidth="1"/>
    <col min="14097" max="14271" width="9.140625" style="189"/>
    <col min="14272" max="14272" width="44.85546875" style="189" customWidth="1"/>
    <col min="14273" max="14273" width="9.140625" style="189"/>
    <col min="14274" max="14274" width="0" style="189" hidden="1" customWidth="1"/>
    <col min="14275" max="14275" width="11.140625" style="189" customWidth="1"/>
    <col min="14276" max="14285" width="9.140625" style="189"/>
    <col min="14286" max="14286" width="12.140625" style="189" customWidth="1"/>
    <col min="14287" max="14302" width="11.140625" style="189" customWidth="1"/>
    <col min="14303" max="14303" width="10.140625" style="189" customWidth="1"/>
    <col min="14304" max="14307" width="11.140625" style="189" customWidth="1"/>
    <col min="14308" max="14308" width="12.140625" style="189" bestFit="1" customWidth="1"/>
    <col min="14309" max="14309" width="11.140625" style="189" customWidth="1"/>
    <col min="14310" max="14310" width="12.140625" style="189" customWidth="1"/>
    <col min="14311" max="14312" width="11.140625" style="189" customWidth="1"/>
    <col min="14313" max="14313" width="12.140625" style="189" customWidth="1"/>
    <col min="14314" max="14316" width="11.140625" style="189" customWidth="1"/>
    <col min="14317" max="14317" width="12.140625" style="189" customWidth="1"/>
    <col min="14318" max="14320" width="11.140625" style="189" customWidth="1"/>
    <col min="14321" max="14324" width="12.140625" style="189" customWidth="1"/>
    <col min="14325" max="14325" width="11.140625" style="189" customWidth="1"/>
    <col min="14326" max="14352" width="12.140625" style="189" customWidth="1"/>
    <col min="14353" max="14527" width="9.140625" style="189"/>
    <col min="14528" max="14528" width="44.85546875" style="189" customWidth="1"/>
    <col min="14529" max="14529" width="9.140625" style="189"/>
    <col min="14530" max="14530" width="0" style="189" hidden="1" customWidth="1"/>
    <col min="14531" max="14531" width="11.140625" style="189" customWidth="1"/>
    <col min="14532" max="14541" width="9.140625" style="189"/>
    <col min="14542" max="14542" width="12.140625" style="189" customWidth="1"/>
    <col min="14543" max="14558" width="11.140625" style="189" customWidth="1"/>
    <col min="14559" max="14559" width="10.140625" style="189" customWidth="1"/>
    <col min="14560" max="14563" width="11.140625" style="189" customWidth="1"/>
    <col min="14564" max="14564" width="12.140625" style="189" bestFit="1" customWidth="1"/>
    <col min="14565" max="14565" width="11.140625" style="189" customWidth="1"/>
    <col min="14566" max="14566" width="12.140625" style="189" customWidth="1"/>
    <col min="14567" max="14568" width="11.140625" style="189" customWidth="1"/>
    <col min="14569" max="14569" width="12.140625" style="189" customWidth="1"/>
    <col min="14570" max="14572" width="11.140625" style="189" customWidth="1"/>
    <col min="14573" max="14573" width="12.140625" style="189" customWidth="1"/>
    <col min="14574" max="14576" width="11.140625" style="189" customWidth="1"/>
    <col min="14577" max="14580" width="12.140625" style="189" customWidth="1"/>
    <col min="14581" max="14581" width="11.140625" style="189" customWidth="1"/>
    <col min="14582" max="14608" width="12.140625" style="189" customWidth="1"/>
    <col min="14609" max="14783" width="9.140625" style="189"/>
    <col min="14784" max="14784" width="44.85546875" style="189" customWidth="1"/>
    <col min="14785" max="14785" width="9.140625" style="189"/>
    <col min="14786" max="14786" width="0" style="189" hidden="1" customWidth="1"/>
    <col min="14787" max="14787" width="11.140625" style="189" customWidth="1"/>
    <col min="14788" max="14797" width="9.140625" style="189"/>
    <col min="14798" max="14798" width="12.140625" style="189" customWidth="1"/>
    <col min="14799" max="14814" width="11.140625" style="189" customWidth="1"/>
    <col min="14815" max="14815" width="10.140625" style="189" customWidth="1"/>
    <col min="14816" max="14819" width="11.140625" style="189" customWidth="1"/>
    <col min="14820" max="14820" width="12.140625" style="189" bestFit="1" customWidth="1"/>
    <col min="14821" max="14821" width="11.140625" style="189" customWidth="1"/>
    <col min="14822" max="14822" width="12.140625" style="189" customWidth="1"/>
    <col min="14823" max="14824" width="11.140625" style="189" customWidth="1"/>
    <col min="14825" max="14825" width="12.140625" style="189" customWidth="1"/>
    <col min="14826" max="14828" width="11.140625" style="189" customWidth="1"/>
    <col min="14829" max="14829" width="12.140625" style="189" customWidth="1"/>
    <col min="14830" max="14832" width="11.140625" style="189" customWidth="1"/>
    <col min="14833" max="14836" width="12.140625" style="189" customWidth="1"/>
    <col min="14837" max="14837" width="11.140625" style="189" customWidth="1"/>
    <col min="14838" max="14864" width="12.140625" style="189" customWidth="1"/>
    <col min="14865" max="15039" width="9.140625" style="189"/>
    <col min="15040" max="15040" width="44.85546875" style="189" customWidth="1"/>
    <col min="15041" max="15041" width="9.140625" style="189"/>
    <col min="15042" max="15042" width="0" style="189" hidden="1" customWidth="1"/>
    <col min="15043" max="15043" width="11.140625" style="189" customWidth="1"/>
    <col min="15044" max="15053" width="9.140625" style="189"/>
    <col min="15054" max="15054" width="12.140625" style="189" customWidth="1"/>
    <col min="15055" max="15070" width="11.140625" style="189" customWidth="1"/>
    <col min="15071" max="15071" width="10.140625" style="189" customWidth="1"/>
    <col min="15072" max="15075" width="11.140625" style="189" customWidth="1"/>
    <col min="15076" max="15076" width="12.140625" style="189" bestFit="1" customWidth="1"/>
    <col min="15077" max="15077" width="11.140625" style="189" customWidth="1"/>
    <col min="15078" max="15078" width="12.140625" style="189" customWidth="1"/>
    <col min="15079" max="15080" width="11.140625" style="189" customWidth="1"/>
    <col min="15081" max="15081" width="12.140625" style="189" customWidth="1"/>
    <col min="15082" max="15084" width="11.140625" style="189" customWidth="1"/>
    <col min="15085" max="15085" width="12.140625" style="189" customWidth="1"/>
    <col min="15086" max="15088" width="11.140625" style="189" customWidth="1"/>
    <col min="15089" max="15092" width="12.140625" style="189" customWidth="1"/>
    <col min="15093" max="15093" width="11.140625" style="189" customWidth="1"/>
    <col min="15094" max="15120" width="12.140625" style="189" customWidth="1"/>
    <col min="15121" max="15295" width="9.140625" style="189"/>
    <col min="15296" max="15296" width="44.85546875" style="189" customWidth="1"/>
    <col min="15297" max="15297" width="9.140625" style="189"/>
    <col min="15298" max="15298" width="0" style="189" hidden="1" customWidth="1"/>
    <col min="15299" max="15299" width="11.140625" style="189" customWidth="1"/>
    <col min="15300" max="15309" width="9.140625" style="189"/>
    <col min="15310" max="15310" width="12.140625" style="189" customWidth="1"/>
    <col min="15311" max="15326" width="11.140625" style="189" customWidth="1"/>
    <col min="15327" max="15327" width="10.140625" style="189" customWidth="1"/>
    <col min="15328" max="15331" width="11.140625" style="189" customWidth="1"/>
    <col min="15332" max="15332" width="12.140625" style="189" bestFit="1" customWidth="1"/>
    <col min="15333" max="15333" width="11.140625" style="189" customWidth="1"/>
    <col min="15334" max="15334" width="12.140625" style="189" customWidth="1"/>
    <col min="15335" max="15336" width="11.140625" style="189" customWidth="1"/>
    <col min="15337" max="15337" width="12.140625" style="189" customWidth="1"/>
    <col min="15338" max="15340" width="11.140625" style="189" customWidth="1"/>
    <col min="15341" max="15341" width="12.140625" style="189" customWidth="1"/>
    <col min="15342" max="15344" width="11.140625" style="189" customWidth="1"/>
    <col min="15345" max="15348" width="12.140625" style="189" customWidth="1"/>
    <col min="15349" max="15349" width="11.140625" style="189" customWidth="1"/>
    <col min="15350" max="15376" width="12.140625" style="189" customWidth="1"/>
    <col min="15377" max="15551" width="9.140625" style="189"/>
    <col min="15552" max="15552" width="44.85546875" style="189" customWidth="1"/>
    <col min="15553" max="15553" width="9.140625" style="189"/>
    <col min="15554" max="15554" width="0" style="189" hidden="1" customWidth="1"/>
    <col min="15555" max="15555" width="11.140625" style="189" customWidth="1"/>
    <col min="15556" max="15565" width="9.140625" style="189"/>
    <col min="15566" max="15566" width="12.140625" style="189" customWidth="1"/>
    <col min="15567" max="15582" width="11.140625" style="189" customWidth="1"/>
    <col min="15583" max="15583" width="10.140625" style="189" customWidth="1"/>
    <col min="15584" max="15587" width="11.140625" style="189" customWidth="1"/>
    <col min="15588" max="15588" width="12.140625" style="189" bestFit="1" customWidth="1"/>
    <col min="15589" max="15589" width="11.140625" style="189" customWidth="1"/>
    <col min="15590" max="15590" width="12.140625" style="189" customWidth="1"/>
    <col min="15591" max="15592" width="11.140625" style="189" customWidth="1"/>
    <col min="15593" max="15593" width="12.140625" style="189" customWidth="1"/>
    <col min="15594" max="15596" width="11.140625" style="189" customWidth="1"/>
    <col min="15597" max="15597" width="12.140625" style="189" customWidth="1"/>
    <col min="15598" max="15600" width="11.140625" style="189" customWidth="1"/>
    <col min="15601" max="15604" width="12.140625" style="189" customWidth="1"/>
    <col min="15605" max="15605" width="11.140625" style="189" customWidth="1"/>
    <col min="15606" max="15632" width="12.140625" style="189" customWidth="1"/>
    <col min="15633" max="15807" width="9.140625" style="189"/>
    <col min="15808" max="15808" width="44.85546875" style="189" customWidth="1"/>
    <col min="15809" max="15809" width="9.140625" style="189"/>
    <col min="15810" max="15810" width="0" style="189" hidden="1" customWidth="1"/>
    <col min="15811" max="15811" width="11.140625" style="189" customWidth="1"/>
    <col min="15812" max="15821" width="9.140625" style="189"/>
    <col min="15822" max="15822" width="12.140625" style="189" customWidth="1"/>
    <col min="15823" max="15838" width="11.140625" style="189" customWidth="1"/>
    <col min="15839" max="15839" width="10.140625" style="189" customWidth="1"/>
    <col min="15840" max="15843" width="11.140625" style="189" customWidth="1"/>
    <col min="15844" max="15844" width="12.140625" style="189" bestFit="1" customWidth="1"/>
    <col min="15845" max="15845" width="11.140625" style="189" customWidth="1"/>
    <col min="15846" max="15846" width="12.140625" style="189" customWidth="1"/>
    <col min="15847" max="15848" width="11.140625" style="189" customWidth="1"/>
    <col min="15849" max="15849" width="12.140625" style="189" customWidth="1"/>
    <col min="15850" max="15852" width="11.140625" style="189" customWidth="1"/>
    <col min="15853" max="15853" width="12.140625" style="189" customWidth="1"/>
    <col min="15854" max="15856" width="11.140625" style="189" customWidth="1"/>
    <col min="15857" max="15860" width="12.140625" style="189" customWidth="1"/>
    <col min="15861" max="15861" width="11.140625" style="189" customWidth="1"/>
    <col min="15862" max="15888" width="12.140625" style="189" customWidth="1"/>
    <col min="15889" max="16063" width="9.140625" style="189"/>
    <col min="16064" max="16064" width="44.85546875" style="189" customWidth="1"/>
    <col min="16065" max="16065" width="9.140625" style="189"/>
    <col min="16066" max="16066" width="0" style="189" hidden="1" customWidth="1"/>
    <col min="16067" max="16067" width="11.140625" style="189" customWidth="1"/>
    <col min="16068" max="16077" width="9.140625" style="189"/>
    <col min="16078" max="16078" width="12.140625" style="189" customWidth="1"/>
    <col min="16079" max="16094" width="11.140625" style="189" customWidth="1"/>
    <col min="16095" max="16095" width="10.140625" style="189" customWidth="1"/>
    <col min="16096" max="16099" width="11.140625" style="189" customWidth="1"/>
    <col min="16100" max="16100" width="12.140625" style="189" bestFit="1" customWidth="1"/>
    <col min="16101" max="16101" width="11.140625" style="189" customWidth="1"/>
    <col min="16102" max="16102" width="12.140625" style="189" customWidth="1"/>
    <col min="16103" max="16104" width="11.140625" style="189" customWidth="1"/>
    <col min="16105" max="16105" width="12.140625" style="189" customWidth="1"/>
    <col min="16106" max="16108" width="11.140625" style="189" customWidth="1"/>
    <col min="16109" max="16109" width="12.140625" style="189" customWidth="1"/>
    <col min="16110" max="16112" width="11.140625" style="189" customWidth="1"/>
    <col min="16113" max="16116" width="12.140625" style="189" customWidth="1"/>
    <col min="16117" max="16117" width="11.140625" style="189" customWidth="1"/>
    <col min="16118" max="16144" width="12.140625" style="189" customWidth="1"/>
    <col min="16145" max="16384" width="9.140625" style="189"/>
  </cols>
  <sheetData>
    <row r="1" spans="2:19" ht="13.5" thickBot="1" x14ac:dyDescent="0.25"/>
    <row r="2" spans="2:19" ht="52.5" customHeight="1" thickTop="1" thickBot="1" x14ac:dyDescent="0.25">
      <c r="B2" s="190" t="s">
        <v>0</v>
      </c>
      <c r="C2" s="191" t="s">
        <v>1</v>
      </c>
      <c r="D2" s="192" t="s">
        <v>2</v>
      </c>
      <c r="E2" s="193" t="s">
        <v>226</v>
      </c>
      <c r="F2" s="194" t="s">
        <v>4</v>
      </c>
      <c r="G2" s="192" t="s">
        <v>5</v>
      </c>
      <c r="H2" s="193" t="s">
        <v>6</v>
      </c>
      <c r="I2" s="193" t="s">
        <v>7</v>
      </c>
      <c r="J2" s="194" t="s">
        <v>9</v>
      </c>
      <c r="K2" s="193" t="s">
        <v>10</v>
      </c>
      <c r="L2" s="195" t="s">
        <v>11</v>
      </c>
      <c r="M2" s="196" t="s">
        <v>12</v>
      </c>
      <c r="O2" s="197" t="e" cm="1" vm="1">
        <f t="array" aca="1" ref="O2" ca="1">IF($R$22=7,LUVMET10NonRes,LUVMET11NonRes)</f>
        <v>#VALUE!</v>
      </c>
      <c r="P2" s="197"/>
    </row>
    <row r="3" spans="2:19" ht="15" customHeight="1" thickTop="1" x14ac:dyDescent="0.2">
      <c r="B3" s="198"/>
      <c r="C3" s="199"/>
      <c r="D3" s="200"/>
      <c r="E3" s="201"/>
      <c r="F3" s="202"/>
      <c r="G3" s="200"/>
      <c r="H3" s="201"/>
      <c r="I3" s="201"/>
      <c r="J3" s="202"/>
      <c r="K3" s="203"/>
      <c r="L3" s="201">
        <v>6</v>
      </c>
      <c r="M3" s="204"/>
      <c r="O3" s="205"/>
      <c r="P3" s="205"/>
    </row>
    <row r="4" spans="2:19" ht="15" customHeight="1" thickBot="1" x14ac:dyDescent="0.25">
      <c r="B4" s="206"/>
      <c r="C4" s="207"/>
      <c r="D4" s="208"/>
      <c r="E4" s="209"/>
      <c r="F4" s="210"/>
      <c r="G4" s="208"/>
      <c r="H4" s="209"/>
      <c r="I4" s="209"/>
      <c r="J4" s="210"/>
      <c r="K4" s="211"/>
      <c r="L4" s="208"/>
      <c r="M4" s="212"/>
      <c r="O4" s="213"/>
      <c r="P4" s="213"/>
    </row>
    <row r="5" spans="2:19" ht="15" customHeight="1" thickTop="1" thickBot="1" x14ac:dyDescent="0.25">
      <c r="B5" s="214"/>
      <c r="C5" s="191"/>
      <c r="D5" s="192"/>
      <c r="E5" s="193"/>
      <c r="F5" s="194"/>
      <c r="G5" s="192"/>
      <c r="H5" s="193"/>
      <c r="I5" s="193"/>
      <c r="J5" s="194"/>
      <c r="K5" s="215"/>
      <c r="L5" s="192"/>
      <c r="M5" s="216"/>
    </row>
    <row r="6" spans="2:19" ht="15" customHeight="1" thickTop="1" x14ac:dyDescent="0.2">
      <c r="B6" s="217" t="s">
        <v>17</v>
      </c>
      <c r="C6" s="218"/>
      <c r="D6" s="219"/>
      <c r="E6" s="220"/>
      <c r="F6" s="221"/>
      <c r="G6" s="222"/>
      <c r="H6" s="223"/>
      <c r="I6" s="224"/>
      <c r="J6" s="221"/>
      <c r="K6" s="225"/>
      <c r="L6" s="222"/>
      <c r="M6" s="226"/>
      <c r="O6" s="16" t="str" cm="1">
        <f t="array" ref="O6:O79">_xlfn._xlws.FILTER(B6:B79,ISNUMBER(SEARCH(Estimator!C22,B6:B79)),"not found")</f>
        <v>PORT AND TERMINAL</v>
      </c>
      <c r="P6" s="189" t="str" cm="1">
        <f t="array" ref="P6:P79">_xlfn._xlws.FILTER(B6:B79,ISNUMBER(SEARCH(Estimator!C23,B6:B79)),"not found")</f>
        <v>PORT AND TERMINAL</v>
      </c>
      <c r="Q6" s="189" t="str" cm="1">
        <f t="array" ref="Q6:Q79">_xlfn._xlws.FILTER(B6:B79,ISNUMBER(SEARCH(Estimator!C24,B6:B79)),"not found")</f>
        <v>PORT AND TERMINAL</v>
      </c>
      <c r="R6" s="189" t="str" cm="1">
        <f t="array" ref="R6:R79">_xlfn._xlws.FILTER(B6:B79,ISNUMBER(SEARCH(Estimator!C25,B6:B79)),"not found")</f>
        <v>PORT AND TERMINAL</v>
      </c>
      <c r="S6" s="189" t="str" cm="1">
        <f t="array" ref="S6:S79">_xlfn._xlws.FILTER(B6:B79,ISNUMBER(SEARCH(Estimator!C26,B6:B79)),"not found")</f>
        <v>PORT AND TERMINAL</v>
      </c>
    </row>
    <row r="7" spans="2:19" ht="15" customHeight="1" thickBot="1" x14ac:dyDescent="0.25">
      <c r="B7" s="227" t="s">
        <v>492</v>
      </c>
      <c r="C7" s="228" t="s">
        <v>19</v>
      </c>
      <c r="D7" s="229" t="s">
        <v>20</v>
      </c>
      <c r="E7" s="230">
        <v>1.87</v>
      </c>
      <c r="F7" s="231"/>
      <c r="G7" s="232"/>
      <c r="H7" s="233">
        <f>ROUND(E7*(1-F7),2)</f>
        <v>1.87</v>
      </c>
      <c r="I7" s="233">
        <v>10.02</v>
      </c>
      <c r="J7" s="231">
        <v>0.5</v>
      </c>
      <c r="K7" s="234">
        <f>ROUNDDOWN(I7*J7,2)</f>
        <v>5.01</v>
      </c>
      <c r="L7" s="233">
        <f>MIN($L$3,K7)</f>
        <v>5.01</v>
      </c>
      <c r="M7" s="235">
        <f>ROUND(L7*$H7,2)</f>
        <v>9.3699999999999992</v>
      </c>
      <c r="O7" s="16" t="str">
        <v xml:space="preserve">     Truck Terminal</v>
      </c>
      <c r="P7" s="236" t="str">
        <v xml:space="preserve">     Truck Terminal</v>
      </c>
      <c r="Q7" s="189" t="str">
        <v xml:space="preserve">     Truck Terminal</v>
      </c>
      <c r="R7" s="189" t="str">
        <v xml:space="preserve">     Truck Terminal</v>
      </c>
      <c r="S7" s="189" t="str">
        <v xml:space="preserve">     Truck Terminal</v>
      </c>
    </row>
    <row r="8" spans="2:19" ht="15" customHeight="1" thickBot="1" x14ac:dyDescent="0.25">
      <c r="B8" s="238" t="s">
        <v>22</v>
      </c>
      <c r="C8" s="239"/>
      <c r="D8" s="229"/>
      <c r="E8" s="240"/>
      <c r="F8" s="241"/>
      <c r="G8" s="242"/>
      <c r="H8" s="243"/>
      <c r="I8" s="243"/>
      <c r="J8" s="241"/>
      <c r="K8" s="244"/>
      <c r="L8" s="243">
        <f t="shared" ref="L8:L69" si="0">MIN($L$3,K8)</f>
        <v>6</v>
      </c>
      <c r="M8" s="245">
        <f t="shared" ref="M8:M69" si="1">ROUND(L8*$H8,2)</f>
        <v>0</v>
      </c>
      <c r="O8" s="237" t="str">
        <v>INDUSTRIAL</v>
      </c>
      <c r="P8" s="236" t="str">
        <v>INDUSTRIAL</v>
      </c>
      <c r="Q8" s="189" t="str">
        <v>INDUSTRIAL</v>
      </c>
      <c r="R8" s="189" t="str">
        <v>INDUSTRIAL</v>
      </c>
      <c r="S8" s="189" t="str">
        <v>INDUSTRIAL</v>
      </c>
    </row>
    <row r="9" spans="2:19" ht="15" customHeight="1" x14ac:dyDescent="0.2">
      <c r="B9" s="246" t="s">
        <v>493</v>
      </c>
      <c r="C9" s="247" t="s">
        <v>24</v>
      </c>
      <c r="D9" s="248" t="s">
        <v>20</v>
      </c>
      <c r="E9" s="249">
        <v>0.63</v>
      </c>
      <c r="F9" s="250"/>
      <c r="G9" s="251"/>
      <c r="H9" s="252">
        <f t="shared" ref="H9:H71" si="2">ROUND(E9*(1-F9),2)</f>
        <v>0.63</v>
      </c>
      <c r="I9" s="252">
        <v>10.02</v>
      </c>
      <c r="J9" s="250">
        <v>0.5</v>
      </c>
      <c r="K9" s="253">
        <f>ROUND(I9*J9,2)</f>
        <v>5.01</v>
      </c>
      <c r="L9" s="252">
        <f t="shared" si="0"/>
        <v>5.01</v>
      </c>
      <c r="M9" s="254">
        <f t="shared" si="1"/>
        <v>3.16</v>
      </c>
      <c r="O9" s="237" t="str">
        <v xml:space="preserve">     General Light Industrial</v>
      </c>
      <c r="P9" s="236" t="str">
        <v xml:space="preserve">     General Light Industrial</v>
      </c>
      <c r="Q9" s="189" t="str">
        <v xml:space="preserve">     General Light Industrial</v>
      </c>
      <c r="R9" s="189" t="str">
        <v xml:space="preserve">     General Light Industrial</v>
      </c>
      <c r="S9" s="189" t="str">
        <v xml:space="preserve">     General Light Industrial</v>
      </c>
    </row>
    <row r="10" spans="2:19" ht="15" customHeight="1" x14ac:dyDescent="0.2">
      <c r="B10" s="255" t="s">
        <v>495</v>
      </c>
      <c r="C10" s="256" t="s">
        <v>26</v>
      </c>
      <c r="D10" s="257" t="s">
        <v>20</v>
      </c>
      <c r="E10" s="258">
        <v>0.67</v>
      </c>
      <c r="F10" s="259"/>
      <c r="G10" s="260"/>
      <c r="H10" s="261">
        <f t="shared" si="2"/>
        <v>0.67</v>
      </c>
      <c r="I10" s="261">
        <v>10.02</v>
      </c>
      <c r="J10" s="259">
        <v>0.5</v>
      </c>
      <c r="K10" s="262">
        <f t="shared" ref="K10:K71" si="3">ROUND(I10*J10,2)</f>
        <v>5.01</v>
      </c>
      <c r="L10" s="261">
        <f t="shared" si="0"/>
        <v>5.01</v>
      </c>
      <c r="M10" s="263">
        <f t="shared" si="1"/>
        <v>3.36</v>
      </c>
      <c r="O10" s="237" t="str">
        <v xml:space="preserve">     Manufacturing</v>
      </c>
      <c r="P10" s="236" t="str">
        <v xml:space="preserve">     Manufacturing</v>
      </c>
      <c r="Q10" s="189" t="str">
        <v xml:space="preserve">     Manufacturing</v>
      </c>
      <c r="R10" s="189" t="str">
        <v xml:space="preserve">     Manufacturing</v>
      </c>
      <c r="S10" s="189" t="str">
        <v xml:space="preserve">     Manufacturing</v>
      </c>
    </row>
    <row r="11" spans="2:19" ht="15" customHeight="1" x14ac:dyDescent="0.2">
      <c r="B11" s="255" t="s">
        <v>496</v>
      </c>
      <c r="C11" s="256" t="s">
        <v>29</v>
      </c>
      <c r="D11" s="257" t="s">
        <v>20</v>
      </c>
      <c r="E11" s="258">
        <v>0.19</v>
      </c>
      <c r="F11" s="259"/>
      <c r="G11" s="260"/>
      <c r="H11" s="261">
        <f t="shared" si="2"/>
        <v>0.19</v>
      </c>
      <c r="I11" s="261">
        <v>10.02</v>
      </c>
      <c r="J11" s="259">
        <v>0.5</v>
      </c>
      <c r="K11" s="262">
        <f t="shared" si="3"/>
        <v>5.01</v>
      </c>
      <c r="L11" s="261">
        <f t="shared" si="0"/>
        <v>5.01</v>
      </c>
      <c r="M11" s="263">
        <f t="shared" si="1"/>
        <v>0.95</v>
      </c>
      <c r="O11" s="237" t="str">
        <v xml:space="preserve">     Warehousing</v>
      </c>
      <c r="P11" s="236" t="str">
        <v xml:space="preserve">     Warehousing</v>
      </c>
      <c r="Q11" s="189" t="str">
        <v xml:space="preserve">     Warehousing</v>
      </c>
      <c r="R11" s="189" t="str">
        <v xml:space="preserve">     Warehousing</v>
      </c>
      <c r="S11" s="189" t="str">
        <v xml:space="preserve">     Warehousing</v>
      </c>
    </row>
    <row r="12" spans="2:19" ht="15" customHeight="1" x14ac:dyDescent="0.2">
      <c r="B12" s="95" t="s">
        <v>497</v>
      </c>
      <c r="C12" s="96" t="s">
        <v>31</v>
      </c>
      <c r="D12" s="85" t="s">
        <v>20</v>
      </c>
      <c r="E12" s="97">
        <v>0.16</v>
      </c>
      <c r="F12" s="98"/>
      <c r="G12" s="99"/>
      <c r="H12" s="100">
        <f t="shared" si="2"/>
        <v>0.16</v>
      </c>
      <c r="I12" s="89">
        <v>10.02</v>
      </c>
      <c r="J12" s="259">
        <v>0.5</v>
      </c>
      <c r="K12" s="262">
        <f t="shared" si="3"/>
        <v>5.01</v>
      </c>
      <c r="L12" s="261">
        <f t="shared" si="0"/>
        <v>5.01</v>
      </c>
      <c r="M12" s="263">
        <f t="shared" si="1"/>
        <v>0.8</v>
      </c>
      <c r="N12" s="92"/>
      <c r="O12" s="237" t="str">
        <v xml:space="preserve">     High-Cube Fulfillment Center Warehouse (Non-Sort)</v>
      </c>
      <c r="P12" s="236" t="str">
        <v xml:space="preserve">     High-Cube Fulfillment Center Warehouse (Non-Sort)</v>
      </c>
      <c r="Q12" s="189" t="str">
        <v xml:space="preserve">     High-Cube Fulfillment Center Warehouse (Non-Sort)</v>
      </c>
      <c r="R12" s="189" t="str">
        <v xml:space="preserve">     High-Cube Fulfillment Center Warehouse (Non-Sort)</v>
      </c>
      <c r="S12" s="189" t="str">
        <v xml:space="preserve">     High-Cube Fulfillment Center Warehouse (Non-Sort)</v>
      </c>
    </row>
    <row r="13" spans="2:19" ht="15" customHeight="1" x14ac:dyDescent="0.2">
      <c r="B13" s="95" t="s">
        <v>498</v>
      </c>
      <c r="C13" s="96" t="s">
        <v>31</v>
      </c>
      <c r="D13" s="85" t="s">
        <v>20</v>
      </c>
      <c r="E13" s="97">
        <v>1.37</v>
      </c>
      <c r="F13" s="98"/>
      <c r="G13" s="99"/>
      <c r="H13" s="100">
        <f>ROUND(E13*(1-F13),2)</f>
        <v>1.37</v>
      </c>
      <c r="I13" s="89">
        <v>10.02</v>
      </c>
      <c r="J13" s="259">
        <v>0.5</v>
      </c>
      <c r="K13" s="262">
        <f t="shared" si="3"/>
        <v>5.01</v>
      </c>
      <c r="L13" s="261">
        <f t="shared" si="0"/>
        <v>5.01</v>
      </c>
      <c r="M13" s="263">
        <f t="shared" si="1"/>
        <v>6.86</v>
      </c>
      <c r="N13" s="92"/>
      <c r="O13" s="237" t="str">
        <v xml:space="preserve">     High-Cube Fulfillment Center Warehouse (Sort)</v>
      </c>
      <c r="P13" s="236" t="str">
        <v xml:space="preserve">     High-Cube Fulfillment Center Warehouse (Sort)</v>
      </c>
      <c r="Q13" s="189" t="str">
        <v xml:space="preserve">     High-Cube Fulfillment Center Warehouse (Sort)</v>
      </c>
      <c r="R13" s="189" t="str">
        <v xml:space="preserve">     High-Cube Fulfillment Center Warehouse (Sort)</v>
      </c>
      <c r="S13" s="189" t="str">
        <v xml:space="preserve">     High-Cube Fulfillment Center Warehouse (Sort)</v>
      </c>
    </row>
    <row r="14" spans="2:19" ht="15" customHeight="1" x14ac:dyDescent="0.2">
      <c r="B14" s="95" t="s">
        <v>499</v>
      </c>
      <c r="C14" s="96" t="s">
        <v>34</v>
      </c>
      <c r="D14" s="85" t="s">
        <v>20</v>
      </c>
      <c r="E14" s="97">
        <v>0.16</v>
      </c>
      <c r="F14" s="98"/>
      <c r="G14" s="99"/>
      <c r="H14" s="100">
        <f>ROUND(E14*(1-F14),2)</f>
        <v>0.16</v>
      </c>
      <c r="I14" s="89">
        <v>10.02</v>
      </c>
      <c r="J14" s="259">
        <v>0.5</v>
      </c>
      <c r="K14" s="262">
        <f t="shared" si="3"/>
        <v>5.01</v>
      </c>
      <c r="L14" s="261">
        <f t="shared" si="0"/>
        <v>5.01</v>
      </c>
      <c r="M14" s="263">
        <f t="shared" si="1"/>
        <v>0.8</v>
      </c>
      <c r="N14" s="92"/>
      <c r="O14" s="237" t="str">
        <v xml:space="preserve">     High-Cube Transload and Short-Term Storage Warehouse</v>
      </c>
      <c r="P14" s="236" t="str">
        <v xml:space="preserve">     High-Cube Transload and Short-Term Storage Warehouse</v>
      </c>
      <c r="Q14" s="189" t="str">
        <v xml:space="preserve">     High-Cube Transload and Short-Term Storage Warehouse</v>
      </c>
      <c r="R14" s="189" t="str">
        <v xml:space="preserve">     High-Cube Transload and Short-Term Storage Warehouse</v>
      </c>
      <c r="S14" s="189" t="str">
        <v xml:space="preserve">     High-Cube Transload and Short-Term Storage Warehouse</v>
      </c>
    </row>
    <row r="15" spans="2:19" ht="15" customHeight="1" x14ac:dyDescent="0.2">
      <c r="B15" s="264" t="s">
        <v>500</v>
      </c>
      <c r="C15" s="265" t="s">
        <v>36</v>
      </c>
      <c r="D15" s="266" t="s">
        <v>20</v>
      </c>
      <c r="E15" s="267">
        <v>0.17</v>
      </c>
      <c r="F15" s="268"/>
      <c r="G15" s="269"/>
      <c r="H15" s="270">
        <f t="shared" si="2"/>
        <v>0.17</v>
      </c>
      <c r="I15" s="270">
        <v>10.02</v>
      </c>
      <c r="J15" s="268">
        <v>0.5</v>
      </c>
      <c r="K15" s="271">
        <f t="shared" si="3"/>
        <v>5.01</v>
      </c>
      <c r="L15" s="261">
        <f t="shared" si="0"/>
        <v>5.01</v>
      </c>
      <c r="M15" s="263">
        <f t="shared" si="1"/>
        <v>0.85</v>
      </c>
      <c r="O15" s="237" t="str">
        <v xml:space="preserve">     Mini-Warehouse</v>
      </c>
      <c r="P15" s="236" t="str">
        <v xml:space="preserve">     Mini-Warehouse</v>
      </c>
      <c r="Q15" s="189" t="str">
        <v xml:space="preserve">     Mini-Warehouse</v>
      </c>
      <c r="R15" s="189" t="str">
        <v xml:space="preserve">     Mini-Warehouse</v>
      </c>
      <c r="S15" s="189" t="str">
        <v xml:space="preserve">     Mini-Warehouse</v>
      </c>
    </row>
    <row r="16" spans="2:19" ht="15" customHeight="1" thickBot="1" x14ac:dyDescent="0.25">
      <c r="B16" s="272" t="s">
        <v>501</v>
      </c>
      <c r="C16" s="228" t="s">
        <v>229</v>
      </c>
      <c r="D16" s="273" t="s">
        <v>20</v>
      </c>
      <c r="E16" s="230">
        <v>0.13</v>
      </c>
      <c r="F16" s="231"/>
      <c r="G16" s="232"/>
      <c r="H16" s="233">
        <f t="shared" si="2"/>
        <v>0.13</v>
      </c>
      <c r="I16" s="233">
        <v>10.02</v>
      </c>
      <c r="J16" s="231">
        <v>0.5</v>
      </c>
      <c r="K16" s="234">
        <f t="shared" si="3"/>
        <v>5.01</v>
      </c>
      <c r="L16" s="233">
        <f t="shared" si="0"/>
        <v>5.01</v>
      </c>
      <c r="M16" s="235">
        <f t="shared" si="1"/>
        <v>0.65</v>
      </c>
      <c r="O16" s="237" t="str">
        <v xml:space="preserve">     Data Center</v>
      </c>
      <c r="P16" s="236" t="str">
        <v xml:space="preserve">     Data Center</v>
      </c>
      <c r="Q16" s="189" t="str">
        <v xml:space="preserve">     Data Center</v>
      </c>
      <c r="R16" s="189" t="str">
        <v xml:space="preserve">     Data Center</v>
      </c>
      <c r="S16" s="189" t="str">
        <v xml:space="preserve">     Data Center</v>
      </c>
    </row>
    <row r="17" spans="2:19" ht="15" customHeight="1" x14ac:dyDescent="0.2">
      <c r="B17" s="274" t="s">
        <v>54</v>
      </c>
      <c r="C17" s="247"/>
      <c r="D17" s="248"/>
      <c r="E17" s="249"/>
      <c r="F17" s="250"/>
      <c r="G17" s="251"/>
      <c r="H17" s="252"/>
      <c r="I17" s="252"/>
      <c r="J17" s="250"/>
      <c r="K17" s="253">
        <f t="shared" si="3"/>
        <v>0</v>
      </c>
      <c r="L17" s="252">
        <f t="shared" si="0"/>
        <v>0</v>
      </c>
      <c r="M17" s="254">
        <f t="shared" si="1"/>
        <v>0</v>
      </c>
      <c r="O17" s="237" t="str">
        <v>LODGING</v>
      </c>
      <c r="P17" s="236" t="str">
        <v>LODGING</v>
      </c>
      <c r="Q17" s="189" t="str">
        <v>LODGING</v>
      </c>
      <c r="R17" s="189" t="str">
        <v>LODGING</v>
      </c>
      <c r="S17" s="189" t="str">
        <v>LODGING</v>
      </c>
    </row>
    <row r="18" spans="2:19" ht="15" customHeight="1" x14ac:dyDescent="0.2">
      <c r="B18" s="246" t="s">
        <v>502</v>
      </c>
      <c r="C18" s="247" t="s">
        <v>56</v>
      </c>
      <c r="D18" s="248" t="s">
        <v>233</v>
      </c>
      <c r="E18" s="249">
        <v>0.6</v>
      </c>
      <c r="F18" s="250"/>
      <c r="G18" s="251"/>
      <c r="H18" s="252">
        <f t="shared" si="2"/>
        <v>0.6</v>
      </c>
      <c r="I18" s="252">
        <v>6.43</v>
      </c>
      <c r="J18" s="250">
        <v>0.5</v>
      </c>
      <c r="K18" s="253">
        <f t="shared" si="3"/>
        <v>3.22</v>
      </c>
      <c r="L18" s="261">
        <f t="shared" si="0"/>
        <v>3.22</v>
      </c>
      <c r="M18" s="263">
        <f t="shared" si="1"/>
        <v>1.93</v>
      </c>
      <c r="O18" s="237" t="str">
        <v xml:space="preserve">     Hotel</v>
      </c>
      <c r="P18" s="236" t="str">
        <v xml:space="preserve">     Hotel</v>
      </c>
      <c r="Q18" s="189" t="str">
        <v xml:space="preserve">     Hotel</v>
      </c>
      <c r="R18" s="189" t="str">
        <v xml:space="preserve">     Hotel</v>
      </c>
      <c r="S18" s="189" t="str">
        <v xml:space="preserve">     Hotel</v>
      </c>
    </row>
    <row r="19" spans="2:19" ht="15" customHeight="1" thickBot="1" x14ac:dyDescent="0.25">
      <c r="B19" s="227" t="s">
        <v>503</v>
      </c>
      <c r="C19" s="228" t="s">
        <v>59</v>
      </c>
      <c r="D19" s="273" t="s">
        <v>233</v>
      </c>
      <c r="E19" s="230">
        <v>0.38</v>
      </c>
      <c r="F19" s="231"/>
      <c r="G19" s="232"/>
      <c r="H19" s="233">
        <f t="shared" si="2"/>
        <v>0.38</v>
      </c>
      <c r="I19" s="233">
        <v>6.43</v>
      </c>
      <c r="J19" s="231">
        <v>0.5</v>
      </c>
      <c r="K19" s="234">
        <f t="shared" si="3"/>
        <v>3.22</v>
      </c>
      <c r="L19" s="233">
        <f t="shared" si="0"/>
        <v>3.22</v>
      </c>
      <c r="M19" s="235">
        <f t="shared" si="1"/>
        <v>1.22</v>
      </c>
      <c r="O19" s="237" t="str">
        <v xml:space="preserve">     Motel / Other Lodging Facilities</v>
      </c>
      <c r="P19" s="236" t="str">
        <v xml:space="preserve">     Motel / Other Lodging Facilities</v>
      </c>
      <c r="Q19" s="189" t="str">
        <v xml:space="preserve">     Motel / Other Lodging Facilities</v>
      </c>
      <c r="R19" s="189" t="str">
        <v xml:space="preserve">     Motel / Other Lodging Facilities</v>
      </c>
      <c r="S19" s="189" t="str">
        <v xml:space="preserve">     Motel / Other Lodging Facilities</v>
      </c>
    </row>
    <row r="20" spans="2:19" ht="15" customHeight="1" x14ac:dyDescent="0.2">
      <c r="B20" s="274" t="s">
        <v>60</v>
      </c>
      <c r="C20" s="247"/>
      <c r="D20" s="248"/>
      <c r="E20" s="249"/>
      <c r="F20" s="250"/>
      <c r="G20" s="251"/>
      <c r="H20" s="252"/>
      <c r="I20" s="252"/>
      <c r="J20" s="250"/>
      <c r="K20" s="253">
        <f t="shared" si="3"/>
        <v>0</v>
      </c>
      <c r="L20" s="252">
        <f t="shared" si="0"/>
        <v>0</v>
      </c>
      <c r="M20" s="254">
        <f t="shared" si="1"/>
        <v>0</v>
      </c>
      <c r="O20" s="237" t="str">
        <v>RECREATIONAL</v>
      </c>
      <c r="P20" s="236" t="str">
        <v>RECREATIONAL</v>
      </c>
      <c r="Q20" s="189" t="str">
        <v>RECREATIONAL</v>
      </c>
      <c r="R20" s="189" t="str">
        <v>RECREATIONAL</v>
      </c>
      <c r="S20" s="189" t="str">
        <v>RECREATIONAL</v>
      </c>
    </row>
    <row r="21" spans="2:19" ht="15" customHeight="1" x14ac:dyDescent="0.2">
      <c r="B21" s="255" t="s">
        <v>504</v>
      </c>
      <c r="C21" s="256" t="s">
        <v>235</v>
      </c>
      <c r="D21" s="257" t="s">
        <v>236</v>
      </c>
      <c r="E21" s="258">
        <v>1.25</v>
      </c>
      <c r="F21" s="259"/>
      <c r="G21" s="260"/>
      <c r="H21" s="261">
        <f t="shared" si="2"/>
        <v>1.25</v>
      </c>
      <c r="I21" s="261">
        <v>7.86</v>
      </c>
      <c r="J21" s="259">
        <v>0.5</v>
      </c>
      <c r="K21" s="262">
        <f t="shared" si="3"/>
        <v>3.93</v>
      </c>
      <c r="L21" s="261">
        <f t="shared" si="0"/>
        <v>3.93</v>
      </c>
      <c r="M21" s="263">
        <f t="shared" si="1"/>
        <v>4.91</v>
      </c>
      <c r="O21" s="237" t="str">
        <v xml:space="preserve">     Golf Driving Range</v>
      </c>
      <c r="P21" s="236" t="str">
        <v xml:space="preserve">     Golf Driving Range</v>
      </c>
      <c r="Q21" s="189" t="str">
        <v xml:space="preserve">     Golf Driving Range</v>
      </c>
      <c r="R21" s="189" t="str">
        <v xml:space="preserve">     Golf Driving Range</v>
      </c>
      <c r="S21" s="189" t="str">
        <v xml:space="preserve">     Golf Driving Range</v>
      </c>
    </row>
    <row r="22" spans="2:19" ht="15" customHeight="1" x14ac:dyDescent="0.2">
      <c r="B22" s="255" t="s">
        <v>505</v>
      </c>
      <c r="C22" s="256" t="s">
        <v>238</v>
      </c>
      <c r="D22" s="257" t="s">
        <v>239</v>
      </c>
      <c r="E22" s="258">
        <v>0.28000000000000003</v>
      </c>
      <c r="F22" s="259"/>
      <c r="G22" s="260"/>
      <c r="H22" s="261">
        <f t="shared" si="2"/>
        <v>0.28000000000000003</v>
      </c>
      <c r="I22" s="261">
        <v>7.86</v>
      </c>
      <c r="J22" s="259">
        <v>0.5</v>
      </c>
      <c r="K22" s="262">
        <f t="shared" si="3"/>
        <v>3.93</v>
      </c>
      <c r="L22" s="261">
        <f t="shared" si="0"/>
        <v>3.93</v>
      </c>
      <c r="M22" s="263">
        <f t="shared" si="1"/>
        <v>1.1000000000000001</v>
      </c>
      <c r="O22" s="237" t="str">
        <v xml:space="preserve">     Golf Course</v>
      </c>
      <c r="P22" s="236" t="str">
        <v xml:space="preserve">     Golf Course</v>
      </c>
      <c r="Q22" s="189" t="str">
        <v xml:space="preserve">     Golf Course</v>
      </c>
      <c r="R22" s="189" t="str">
        <v xml:space="preserve">     Golf Course</v>
      </c>
      <c r="S22" s="189" t="str">
        <v xml:space="preserve">     Golf Course</v>
      </c>
    </row>
    <row r="23" spans="2:19" ht="15" customHeight="1" x14ac:dyDescent="0.2">
      <c r="B23" s="255" t="s">
        <v>506</v>
      </c>
      <c r="C23" s="256" t="s">
        <v>62</v>
      </c>
      <c r="D23" s="257" t="s">
        <v>20</v>
      </c>
      <c r="E23" s="258">
        <v>2.31</v>
      </c>
      <c r="F23" s="259"/>
      <c r="G23" s="260"/>
      <c r="H23" s="261">
        <f t="shared" si="2"/>
        <v>2.31</v>
      </c>
      <c r="I23" s="261">
        <v>7.86</v>
      </c>
      <c r="J23" s="259">
        <v>0.5</v>
      </c>
      <c r="K23" s="262">
        <f t="shared" si="3"/>
        <v>3.93</v>
      </c>
      <c r="L23" s="261">
        <f t="shared" si="0"/>
        <v>3.93</v>
      </c>
      <c r="M23" s="263">
        <f t="shared" si="1"/>
        <v>9.08</v>
      </c>
      <c r="O23" s="237" t="str">
        <v xml:space="preserve">     Recreational Community Center</v>
      </c>
      <c r="P23" s="236" t="str">
        <v xml:space="preserve">     Recreational Community Center</v>
      </c>
      <c r="Q23" s="189" t="str">
        <v xml:space="preserve">     Recreational Community Center</v>
      </c>
      <c r="R23" s="189" t="str">
        <v xml:space="preserve">     Recreational Community Center</v>
      </c>
      <c r="S23" s="189" t="str">
        <v xml:space="preserve">     Recreational Community Center</v>
      </c>
    </row>
    <row r="24" spans="2:19" ht="15" customHeight="1" x14ac:dyDescent="0.2">
      <c r="B24" s="255" t="s">
        <v>507</v>
      </c>
      <c r="C24" s="256" t="s">
        <v>241</v>
      </c>
      <c r="D24" s="257" t="s">
        <v>20</v>
      </c>
      <c r="E24" s="258">
        <v>1.33</v>
      </c>
      <c r="F24" s="259"/>
      <c r="G24" s="260"/>
      <c r="H24" s="261">
        <f t="shared" si="2"/>
        <v>1.33</v>
      </c>
      <c r="I24" s="261">
        <v>7.86</v>
      </c>
      <c r="J24" s="259">
        <v>0.5</v>
      </c>
      <c r="K24" s="262">
        <f t="shared" si="3"/>
        <v>3.93</v>
      </c>
      <c r="L24" s="261">
        <f t="shared" si="0"/>
        <v>3.93</v>
      </c>
      <c r="M24" s="263">
        <f t="shared" si="1"/>
        <v>5.23</v>
      </c>
      <c r="O24" s="237" t="str">
        <v xml:space="preserve">     Ice Skating Rink</v>
      </c>
      <c r="P24" s="236" t="str">
        <v xml:space="preserve">     Ice Skating Rink</v>
      </c>
      <c r="Q24" s="189" t="str">
        <v xml:space="preserve">     Ice Skating Rink</v>
      </c>
      <c r="R24" s="189" t="str">
        <v xml:space="preserve">     Ice Skating Rink</v>
      </c>
      <c r="S24" s="189" t="str">
        <v xml:space="preserve">     Ice Skating Rink</v>
      </c>
    </row>
    <row r="25" spans="2:19" ht="15" customHeight="1" x14ac:dyDescent="0.2">
      <c r="B25" s="255" t="s">
        <v>508</v>
      </c>
      <c r="C25" s="256" t="s">
        <v>64</v>
      </c>
      <c r="D25" s="257" t="s">
        <v>65</v>
      </c>
      <c r="E25" s="258">
        <v>0.33</v>
      </c>
      <c r="F25" s="259"/>
      <c r="G25" s="260"/>
      <c r="H25" s="261">
        <f t="shared" si="2"/>
        <v>0.33</v>
      </c>
      <c r="I25" s="261">
        <v>7.86</v>
      </c>
      <c r="J25" s="259">
        <v>0.5</v>
      </c>
      <c r="K25" s="262">
        <f t="shared" si="3"/>
        <v>3.93</v>
      </c>
      <c r="L25" s="261">
        <f t="shared" si="0"/>
        <v>3.93</v>
      </c>
      <c r="M25" s="263">
        <f t="shared" si="1"/>
        <v>1.3</v>
      </c>
      <c r="O25" s="237" t="str">
        <v xml:space="preserve">     Miniature Golf Course</v>
      </c>
      <c r="P25" s="236" t="str">
        <v xml:space="preserve">     Miniature Golf Course</v>
      </c>
      <c r="Q25" s="189" t="str">
        <v xml:space="preserve">     Miniature Golf Course</v>
      </c>
      <c r="R25" s="189" t="str">
        <v xml:space="preserve">     Miniature Golf Course</v>
      </c>
      <c r="S25" s="189" t="str">
        <v xml:space="preserve">     Miniature Golf Course</v>
      </c>
    </row>
    <row r="26" spans="2:19" ht="15" customHeight="1" x14ac:dyDescent="0.2">
      <c r="B26" s="255" t="s">
        <v>509</v>
      </c>
      <c r="C26" s="256" t="s">
        <v>67</v>
      </c>
      <c r="D26" s="257" t="s">
        <v>243</v>
      </c>
      <c r="E26" s="258">
        <v>13.73</v>
      </c>
      <c r="F26" s="259"/>
      <c r="G26" s="260"/>
      <c r="H26" s="261">
        <f t="shared" si="2"/>
        <v>13.73</v>
      </c>
      <c r="I26" s="261">
        <v>15.77</v>
      </c>
      <c r="J26" s="259">
        <v>0.5</v>
      </c>
      <c r="K26" s="262">
        <f t="shared" si="3"/>
        <v>7.89</v>
      </c>
      <c r="L26" s="261">
        <f t="shared" si="0"/>
        <v>6</v>
      </c>
      <c r="M26" s="263">
        <f t="shared" si="1"/>
        <v>82.38</v>
      </c>
      <c r="O26" s="237" t="str">
        <v xml:space="preserve">     Multiplex Movie Theater</v>
      </c>
      <c r="P26" s="236" t="str">
        <v xml:space="preserve">     Multiplex Movie Theater</v>
      </c>
      <c r="Q26" s="189" t="str">
        <v xml:space="preserve">     Multiplex Movie Theater</v>
      </c>
      <c r="R26" s="189" t="str">
        <v xml:space="preserve">     Multiplex Movie Theater</v>
      </c>
      <c r="S26" s="189" t="str">
        <v xml:space="preserve">     Multiplex Movie Theater</v>
      </c>
    </row>
    <row r="27" spans="2:19" ht="15" customHeight="1" thickBot="1" x14ac:dyDescent="0.25">
      <c r="B27" s="227" t="s">
        <v>510</v>
      </c>
      <c r="C27" s="228" t="s">
        <v>70</v>
      </c>
      <c r="D27" s="273" t="s">
        <v>244</v>
      </c>
      <c r="E27" s="230">
        <v>3.82</v>
      </c>
      <c r="F27" s="231"/>
      <c r="G27" s="232"/>
      <c r="H27" s="233">
        <f t="shared" si="2"/>
        <v>3.82</v>
      </c>
      <c r="I27" s="233">
        <v>7.86</v>
      </c>
      <c r="J27" s="231">
        <v>0.5</v>
      </c>
      <c r="K27" s="234">
        <f t="shared" si="3"/>
        <v>3.93</v>
      </c>
      <c r="L27" s="233">
        <f t="shared" si="0"/>
        <v>3.93</v>
      </c>
      <c r="M27" s="235">
        <f t="shared" si="1"/>
        <v>15.01</v>
      </c>
      <c r="O27" s="237" t="str">
        <v xml:space="preserve">     Racquet / Tennis Club</v>
      </c>
      <c r="P27" s="236" t="str">
        <v xml:space="preserve">     Racquet / Tennis Club</v>
      </c>
      <c r="Q27" s="189" t="str">
        <v xml:space="preserve">     Racquet / Tennis Club</v>
      </c>
      <c r="R27" s="189" t="str">
        <v xml:space="preserve">     Racquet / Tennis Club</v>
      </c>
      <c r="S27" s="189" t="str">
        <v xml:space="preserve">     Racquet / Tennis Club</v>
      </c>
    </row>
    <row r="28" spans="2:19" ht="15" customHeight="1" x14ac:dyDescent="0.2">
      <c r="B28" s="274" t="s">
        <v>72</v>
      </c>
      <c r="C28" s="247"/>
      <c r="D28" s="248"/>
      <c r="E28" s="249"/>
      <c r="F28" s="250"/>
      <c r="G28" s="251"/>
      <c r="H28" s="252"/>
      <c r="I28" s="252"/>
      <c r="J28" s="250"/>
      <c r="K28" s="253">
        <f t="shared" si="3"/>
        <v>0</v>
      </c>
      <c r="L28" s="252">
        <f t="shared" si="0"/>
        <v>0</v>
      </c>
      <c r="M28" s="254">
        <f t="shared" si="1"/>
        <v>0</v>
      </c>
      <c r="O28" s="237" t="str">
        <v>INSTITUTIONAL</v>
      </c>
      <c r="P28" s="236" t="str">
        <v>INSTITUTIONAL</v>
      </c>
      <c r="Q28" s="189" t="str">
        <v>INSTITUTIONAL</v>
      </c>
      <c r="R28" s="189" t="str">
        <v>INSTITUTIONAL</v>
      </c>
      <c r="S28" s="189" t="str">
        <v>INSTITUTIONAL</v>
      </c>
    </row>
    <row r="29" spans="2:19" ht="15" customHeight="1" x14ac:dyDescent="0.2">
      <c r="B29" s="255" t="s">
        <v>511</v>
      </c>
      <c r="C29" s="256" t="s">
        <v>74</v>
      </c>
      <c r="D29" s="257" t="s">
        <v>20</v>
      </c>
      <c r="E29" s="258">
        <v>0.49</v>
      </c>
      <c r="F29" s="259"/>
      <c r="G29" s="260"/>
      <c r="H29" s="261">
        <f t="shared" si="2"/>
        <v>0.49</v>
      </c>
      <c r="I29" s="261">
        <v>8.31</v>
      </c>
      <c r="J29" s="259">
        <v>0.5</v>
      </c>
      <c r="K29" s="262">
        <f t="shared" si="3"/>
        <v>4.16</v>
      </c>
      <c r="L29" s="261">
        <f t="shared" si="0"/>
        <v>4.16</v>
      </c>
      <c r="M29" s="263">
        <f t="shared" si="1"/>
        <v>2.04</v>
      </c>
      <c r="O29" s="237" t="str">
        <v xml:space="preserve">     Church</v>
      </c>
      <c r="P29" s="236" t="str">
        <v xml:space="preserve">     Church</v>
      </c>
      <c r="Q29" s="189" t="str">
        <v xml:space="preserve">     Church</v>
      </c>
      <c r="R29" s="189" t="str">
        <v xml:space="preserve">     Church</v>
      </c>
      <c r="S29" s="189" t="str">
        <v xml:space="preserve">     Church</v>
      </c>
    </row>
    <row r="30" spans="2:19" ht="15" customHeight="1" x14ac:dyDescent="0.2">
      <c r="B30" s="255" t="s">
        <v>512</v>
      </c>
      <c r="C30" s="256" t="s">
        <v>76</v>
      </c>
      <c r="D30" s="257" t="s">
        <v>20</v>
      </c>
      <c r="E30" s="258">
        <v>11.12</v>
      </c>
      <c r="F30" s="259">
        <v>0.44</v>
      </c>
      <c r="G30" s="260" t="s">
        <v>77</v>
      </c>
      <c r="H30" s="261">
        <f t="shared" si="2"/>
        <v>6.23</v>
      </c>
      <c r="I30" s="261">
        <v>3.49</v>
      </c>
      <c r="J30" s="259">
        <v>0.5</v>
      </c>
      <c r="K30" s="262">
        <f t="shared" si="3"/>
        <v>1.75</v>
      </c>
      <c r="L30" s="261">
        <f t="shared" si="0"/>
        <v>1.75</v>
      </c>
      <c r="M30" s="263">
        <f t="shared" si="1"/>
        <v>10.9</v>
      </c>
      <c r="O30" s="237" t="str">
        <v xml:space="preserve">     Day Care Center</v>
      </c>
      <c r="P30" s="236" t="str">
        <v xml:space="preserve">     Day Care Center</v>
      </c>
      <c r="Q30" s="189" t="str">
        <v xml:space="preserve">     Day Care Center</v>
      </c>
      <c r="R30" s="189" t="str">
        <v xml:space="preserve">     Day Care Center</v>
      </c>
      <c r="S30" s="189" t="str">
        <v xml:space="preserve">     Day Care Center</v>
      </c>
    </row>
    <row r="31" spans="2:19" ht="15" customHeight="1" x14ac:dyDescent="0.2">
      <c r="B31" s="255" t="s">
        <v>513</v>
      </c>
      <c r="C31" s="256" t="s">
        <v>86</v>
      </c>
      <c r="D31" s="257" t="s">
        <v>84</v>
      </c>
      <c r="E31" s="258">
        <v>0</v>
      </c>
      <c r="F31" s="259"/>
      <c r="G31" s="260"/>
      <c r="H31" s="261">
        <f t="shared" si="2"/>
        <v>0</v>
      </c>
      <c r="I31" s="261">
        <v>3.49</v>
      </c>
      <c r="J31" s="259">
        <v>0.5</v>
      </c>
      <c r="K31" s="262">
        <f t="shared" si="3"/>
        <v>1.75</v>
      </c>
      <c r="L31" s="261">
        <f t="shared" si="0"/>
        <v>1.75</v>
      </c>
      <c r="M31" s="263">
        <f t="shared" si="1"/>
        <v>0</v>
      </c>
      <c r="O31" s="237" t="str">
        <v xml:space="preserve">     Primary/Middle School (1-8)</v>
      </c>
      <c r="P31" s="236" t="str">
        <v xml:space="preserve">     Primary/Middle School (1-8)</v>
      </c>
      <c r="Q31" s="189" t="str">
        <v xml:space="preserve">     Primary/Middle School (1-8)</v>
      </c>
      <c r="R31" s="189" t="str">
        <v xml:space="preserve">     Primary/Middle School (1-8)</v>
      </c>
      <c r="S31" s="189" t="str">
        <v xml:space="preserve">     Primary/Middle School (1-8)</v>
      </c>
    </row>
    <row r="32" spans="2:19" ht="15" customHeight="1" x14ac:dyDescent="0.2">
      <c r="B32" s="255" t="s">
        <v>514</v>
      </c>
      <c r="C32" s="256" t="s">
        <v>246</v>
      </c>
      <c r="D32" s="257" t="s">
        <v>84</v>
      </c>
      <c r="E32" s="258">
        <v>0</v>
      </c>
      <c r="F32" s="259"/>
      <c r="G32" s="260"/>
      <c r="H32" s="261">
        <f t="shared" si="2"/>
        <v>0</v>
      </c>
      <c r="I32" s="261">
        <v>3.49</v>
      </c>
      <c r="J32" s="259">
        <v>0.5</v>
      </c>
      <c r="K32" s="262">
        <f t="shared" si="3"/>
        <v>1.75</v>
      </c>
      <c r="L32" s="261">
        <f t="shared" si="0"/>
        <v>1.75</v>
      </c>
      <c r="M32" s="263">
        <f t="shared" si="1"/>
        <v>0</v>
      </c>
      <c r="O32" s="237" t="str">
        <v xml:space="preserve">     High School</v>
      </c>
      <c r="P32" s="236" t="str">
        <v xml:space="preserve">     High School</v>
      </c>
      <c r="Q32" s="189" t="str">
        <v xml:space="preserve">     High School</v>
      </c>
      <c r="R32" s="189" t="str">
        <v xml:space="preserve">     High School</v>
      </c>
      <c r="S32" s="189" t="str">
        <v xml:space="preserve">     High School</v>
      </c>
    </row>
    <row r="33" spans="2:19" ht="15" customHeight="1" x14ac:dyDescent="0.2">
      <c r="B33" s="255" t="s">
        <v>515</v>
      </c>
      <c r="C33" s="256" t="s">
        <v>90</v>
      </c>
      <c r="D33" s="257" t="s">
        <v>84</v>
      </c>
      <c r="E33" s="258">
        <v>0.11</v>
      </c>
      <c r="F33" s="259"/>
      <c r="G33" s="260"/>
      <c r="H33" s="261">
        <f t="shared" si="2"/>
        <v>0.11</v>
      </c>
      <c r="I33" s="261">
        <v>10.44</v>
      </c>
      <c r="J33" s="259">
        <v>0.5</v>
      </c>
      <c r="K33" s="262">
        <f t="shared" si="3"/>
        <v>5.22</v>
      </c>
      <c r="L33" s="261">
        <f t="shared" si="0"/>
        <v>5.22</v>
      </c>
      <c r="M33" s="263">
        <f t="shared" si="1"/>
        <v>0.56999999999999995</v>
      </c>
      <c r="O33" s="237" t="str">
        <v xml:space="preserve">     Junior / Community College</v>
      </c>
      <c r="P33" s="236" t="str">
        <v xml:space="preserve">     Junior / Community College</v>
      </c>
      <c r="Q33" s="189" t="str">
        <v xml:space="preserve">     Junior / Community College</v>
      </c>
      <c r="R33" s="189" t="str">
        <v xml:space="preserve">     Junior / Community College</v>
      </c>
      <c r="S33" s="189" t="str">
        <v xml:space="preserve">     Junior / Community College</v>
      </c>
    </row>
    <row r="34" spans="2:19" ht="15" customHeight="1" thickBot="1" x14ac:dyDescent="0.25">
      <c r="B34" s="227" t="s">
        <v>516</v>
      </c>
      <c r="C34" s="228" t="s">
        <v>93</v>
      </c>
      <c r="D34" s="273" t="s">
        <v>84</v>
      </c>
      <c r="E34" s="230">
        <v>0.15</v>
      </c>
      <c r="F34" s="231"/>
      <c r="G34" s="232"/>
      <c r="H34" s="233">
        <f t="shared" si="2"/>
        <v>0.15</v>
      </c>
      <c r="I34" s="233">
        <v>10.44</v>
      </c>
      <c r="J34" s="231">
        <v>0.5</v>
      </c>
      <c r="K34" s="234">
        <f t="shared" si="3"/>
        <v>5.22</v>
      </c>
      <c r="L34" s="233">
        <f t="shared" si="0"/>
        <v>5.22</v>
      </c>
      <c r="M34" s="235">
        <f t="shared" si="1"/>
        <v>0.78</v>
      </c>
      <c r="O34" s="237" t="str">
        <v xml:space="preserve">     University / College</v>
      </c>
      <c r="P34" s="236" t="str">
        <v xml:space="preserve">     University / College</v>
      </c>
      <c r="Q34" s="189" t="str">
        <v xml:space="preserve">     University / College</v>
      </c>
      <c r="R34" s="189" t="str">
        <v xml:space="preserve">     University / College</v>
      </c>
      <c r="S34" s="189" t="str">
        <v xml:space="preserve">     University / College</v>
      </c>
    </row>
    <row r="35" spans="2:19" ht="15" customHeight="1" x14ac:dyDescent="0.2">
      <c r="B35" s="274" t="s">
        <v>94</v>
      </c>
      <c r="C35" s="247"/>
      <c r="D35" s="248"/>
      <c r="E35" s="249"/>
      <c r="F35" s="250"/>
      <c r="G35" s="251"/>
      <c r="H35" s="252"/>
      <c r="I35" s="252"/>
      <c r="J35" s="250"/>
      <c r="K35" s="253">
        <f t="shared" si="3"/>
        <v>0</v>
      </c>
      <c r="L35" s="252">
        <f t="shared" si="0"/>
        <v>0</v>
      </c>
      <c r="M35" s="254">
        <f t="shared" si="1"/>
        <v>0</v>
      </c>
      <c r="O35" s="237" t="str">
        <v>MEDICAL</v>
      </c>
      <c r="P35" s="236" t="str">
        <v>MEDICAL</v>
      </c>
      <c r="Q35" s="189" t="str">
        <v>MEDICAL</v>
      </c>
      <c r="R35" s="189" t="str">
        <v>MEDICAL</v>
      </c>
      <c r="S35" s="189" t="str">
        <v>MEDICAL</v>
      </c>
    </row>
    <row r="36" spans="2:19" ht="15" customHeight="1" x14ac:dyDescent="0.2">
      <c r="B36" s="255" t="s">
        <v>517</v>
      </c>
      <c r="C36" s="256" t="s">
        <v>96</v>
      </c>
      <c r="D36" s="257" t="s">
        <v>20</v>
      </c>
      <c r="E36" s="258">
        <v>3.28</v>
      </c>
      <c r="F36" s="259"/>
      <c r="G36" s="260"/>
      <c r="H36" s="261">
        <f t="shared" si="2"/>
        <v>3.28</v>
      </c>
      <c r="I36" s="261">
        <v>9.85</v>
      </c>
      <c r="J36" s="259">
        <v>0.5</v>
      </c>
      <c r="K36" s="262">
        <f t="shared" si="3"/>
        <v>4.93</v>
      </c>
      <c r="L36" s="261">
        <f t="shared" si="0"/>
        <v>4.93</v>
      </c>
      <c r="M36" s="263">
        <f t="shared" si="1"/>
        <v>16.170000000000002</v>
      </c>
      <c r="O36" s="237" t="str">
        <v xml:space="preserve">     Clinic</v>
      </c>
      <c r="P36" s="236" t="str">
        <v xml:space="preserve">     Clinic</v>
      </c>
      <c r="Q36" s="189" t="str">
        <v xml:space="preserve">     Clinic</v>
      </c>
      <c r="R36" s="189" t="str">
        <v xml:space="preserve">     Clinic</v>
      </c>
      <c r="S36" s="189" t="str">
        <v xml:space="preserve">     Clinic</v>
      </c>
    </row>
    <row r="37" spans="2:19" ht="15" customHeight="1" x14ac:dyDescent="0.2">
      <c r="B37" s="255" t="s">
        <v>518</v>
      </c>
      <c r="C37" s="256" t="s">
        <v>98</v>
      </c>
      <c r="D37" s="257" t="s">
        <v>20</v>
      </c>
      <c r="E37" s="258">
        <v>0.97</v>
      </c>
      <c r="F37" s="259"/>
      <c r="G37" s="260"/>
      <c r="H37" s="261">
        <f t="shared" si="2"/>
        <v>0.97</v>
      </c>
      <c r="I37" s="261">
        <v>9.85</v>
      </c>
      <c r="J37" s="259">
        <v>0.5</v>
      </c>
      <c r="K37" s="262">
        <f t="shared" si="3"/>
        <v>4.93</v>
      </c>
      <c r="L37" s="261">
        <f t="shared" si="0"/>
        <v>4.93</v>
      </c>
      <c r="M37" s="263">
        <f t="shared" si="1"/>
        <v>4.78</v>
      </c>
      <c r="O37" s="237" t="str">
        <v xml:space="preserve">     Hospital</v>
      </c>
      <c r="P37" s="236" t="str">
        <v xml:space="preserve">     Hospital</v>
      </c>
      <c r="Q37" s="189" t="str">
        <v xml:space="preserve">     Hospital</v>
      </c>
      <c r="R37" s="189" t="str">
        <v xml:space="preserve">     Hospital</v>
      </c>
      <c r="S37" s="189" t="str">
        <v xml:space="preserve">     Hospital</v>
      </c>
    </row>
    <row r="38" spans="2:19" ht="15" customHeight="1" x14ac:dyDescent="0.2">
      <c r="B38" s="255" t="s">
        <v>519</v>
      </c>
      <c r="C38" s="256" t="s">
        <v>100</v>
      </c>
      <c r="D38" s="257" t="s">
        <v>101</v>
      </c>
      <c r="E38" s="258">
        <v>0.22</v>
      </c>
      <c r="F38" s="259"/>
      <c r="G38" s="260"/>
      <c r="H38" s="261">
        <f t="shared" si="2"/>
        <v>0.22</v>
      </c>
      <c r="I38" s="261">
        <v>9.85</v>
      </c>
      <c r="J38" s="259">
        <v>0.5</v>
      </c>
      <c r="K38" s="262">
        <f t="shared" si="3"/>
        <v>4.93</v>
      </c>
      <c r="L38" s="261">
        <f t="shared" si="0"/>
        <v>4.93</v>
      </c>
      <c r="M38" s="275">
        <f t="shared" si="1"/>
        <v>1.08</v>
      </c>
      <c r="O38" s="237" t="str">
        <v xml:space="preserve">     Nursing Home</v>
      </c>
      <c r="P38" s="236" t="str">
        <v xml:space="preserve">     Nursing Home</v>
      </c>
      <c r="Q38" s="189" t="str">
        <v xml:space="preserve">     Nursing Home</v>
      </c>
      <c r="R38" s="189" t="str">
        <v xml:space="preserve">     Nursing Home</v>
      </c>
      <c r="S38" s="189" t="str">
        <v xml:space="preserve">     Nursing Home</v>
      </c>
    </row>
    <row r="39" spans="2:19" ht="15" customHeight="1" thickBot="1" x14ac:dyDescent="0.25">
      <c r="B39" s="276" t="s">
        <v>520</v>
      </c>
      <c r="C39" s="239" t="s">
        <v>105</v>
      </c>
      <c r="D39" s="273" t="s">
        <v>20</v>
      </c>
      <c r="E39" s="240">
        <v>3.53</v>
      </c>
      <c r="F39" s="241">
        <v>0.3</v>
      </c>
      <c r="G39" s="242" t="s">
        <v>77</v>
      </c>
      <c r="H39" s="243">
        <f t="shared" si="2"/>
        <v>2.4700000000000002</v>
      </c>
      <c r="I39" s="243">
        <v>9.85</v>
      </c>
      <c r="J39" s="241">
        <v>0.5</v>
      </c>
      <c r="K39" s="244">
        <f t="shared" si="3"/>
        <v>4.93</v>
      </c>
      <c r="L39" s="243">
        <f t="shared" si="0"/>
        <v>4.93</v>
      </c>
      <c r="M39" s="245">
        <f t="shared" si="1"/>
        <v>12.18</v>
      </c>
      <c r="O39" s="237" t="str">
        <v xml:space="preserve">     Animal Hospital/Veterinary Clinic</v>
      </c>
      <c r="P39" s="236" t="str">
        <v xml:space="preserve">     Animal Hospital/Veterinary Clinic</v>
      </c>
      <c r="Q39" s="189" t="str">
        <v xml:space="preserve">     Animal Hospital/Veterinary Clinic</v>
      </c>
      <c r="R39" s="189" t="str">
        <v xml:space="preserve">     Animal Hospital/Veterinary Clinic</v>
      </c>
      <c r="S39" s="189" t="str">
        <v xml:space="preserve">     Animal Hospital/Veterinary Clinic</v>
      </c>
    </row>
    <row r="40" spans="2:19" ht="15" customHeight="1" x14ac:dyDescent="0.2">
      <c r="B40" s="277" t="s">
        <v>106</v>
      </c>
      <c r="C40" s="218"/>
      <c r="D40" s="219"/>
      <c r="E40" s="220"/>
      <c r="F40" s="278"/>
      <c r="G40" s="279"/>
      <c r="H40" s="280"/>
      <c r="I40" s="280"/>
      <c r="J40" s="278"/>
      <c r="K40" s="281">
        <f t="shared" si="3"/>
        <v>0</v>
      </c>
      <c r="L40" s="280">
        <f t="shared" si="0"/>
        <v>0</v>
      </c>
      <c r="M40" s="282">
        <f t="shared" si="1"/>
        <v>0</v>
      </c>
      <c r="O40" s="237" t="str">
        <v>OFFICE</v>
      </c>
      <c r="P40" s="236" t="str">
        <v>OFFICE</v>
      </c>
      <c r="Q40" s="189" t="str">
        <v>OFFICE</v>
      </c>
      <c r="R40" s="189" t="str">
        <v>OFFICE</v>
      </c>
      <c r="S40" s="189" t="str">
        <v>OFFICE</v>
      </c>
    </row>
    <row r="41" spans="2:19" ht="15" customHeight="1" x14ac:dyDescent="0.2">
      <c r="B41" s="255" t="s">
        <v>521</v>
      </c>
      <c r="C41" s="256" t="s">
        <v>108</v>
      </c>
      <c r="D41" s="257" t="s">
        <v>20</v>
      </c>
      <c r="E41" s="258">
        <v>0.6</v>
      </c>
      <c r="F41" s="259"/>
      <c r="G41" s="260"/>
      <c r="H41" s="261">
        <f t="shared" si="2"/>
        <v>0.6</v>
      </c>
      <c r="I41" s="261">
        <v>14.65</v>
      </c>
      <c r="J41" s="259">
        <v>0.5</v>
      </c>
      <c r="K41" s="262">
        <f t="shared" si="3"/>
        <v>7.33</v>
      </c>
      <c r="L41" s="261">
        <f t="shared" si="0"/>
        <v>6</v>
      </c>
      <c r="M41" s="263">
        <f t="shared" si="1"/>
        <v>3.6</v>
      </c>
      <c r="O41" s="237" t="str">
        <v xml:space="preserve">     Corporate Headquarters Building</v>
      </c>
      <c r="P41" s="236" t="str">
        <v xml:space="preserve">     Corporate Headquarters Building</v>
      </c>
      <c r="Q41" s="189" t="str">
        <v xml:space="preserve">     Corporate Headquarters Building</v>
      </c>
      <c r="R41" s="189" t="str">
        <v xml:space="preserve">     Corporate Headquarters Building</v>
      </c>
      <c r="S41" s="189" t="str">
        <v xml:space="preserve">     Corporate Headquarters Building</v>
      </c>
    </row>
    <row r="42" spans="2:19" ht="15" customHeight="1" x14ac:dyDescent="0.2">
      <c r="B42" s="255" t="s">
        <v>522</v>
      </c>
      <c r="C42" s="256" t="s">
        <v>110</v>
      </c>
      <c r="D42" s="257" t="s">
        <v>20</v>
      </c>
      <c r="E42" s="258">
        <v>1.1499999999999999</v>
      </c>
      <c r="F42" s="259"/>
      <c r="G42" s="260"/>
      <c r="H42" s="261">
        <f t="shared" si="2"/>
        <v>1.1499999999999999</v>
      </c>
      <c r="I42" s="261">
        <v>14.65</v>
      </c>
      <c r="J42" s="259">
        <v>0.5</v>
      </c>
      <c r="K42" s="262">
        <f t="shared" si="3"/>
        <v>7.33</v>
      </c>
      <c r="L42" s="261">
        <f t="shared" si="0"/>
        <v>6</v>
      </c>
      <c r="M42" s="263">
        <f t="shared" si="1"/>
        <v>6.9</v>
      </c>
      <c r="O42" s="237" t="str">
        <v xml:space="preserve">     General Office Building</v>
      </c>
      <c r="P42" s="236" t="str">
        <v xml:space="preserve">     General Office Building</v>
      </c>
      <c r="Q42" s="189" t="str">
        <v xml:space="preserve">     General Office Building</v>
      </c>
      <c r="R42" s="189" t="str">
        <v xml:space="preserve">     General Office Building</v>
      </c>
      <c r="S42" s="189" t="str">
        <v xml:space="preserve">     General Office Building</v>
      </c>
    </row>
    <row r="43" spans="2:19" ht="15" customHeight="1" x14ac:dyDescent="0.2">
      <c r="B43" s="255" t="s">
        <v>523</v>
      </c>
      <c r="C43" s="256" t="s">
        <v>112</v>
      </c>
      <c r="D43" s="257" t="s">
        <v>20</v>
      </c>
      <c r="E43" s="258">
        <v>3.46</v>
      </c>
      <c r="F43" s="259"/>
      <c r="G43" s="260"/>
      <c r="H43" s="261">
        <f t="shared" si="2"/>
        <v>3.46</v>
      </c>
      <c r="I43" s="261">
        <v>9.85</v>
      </c>
      <c r="J43" s="259">
        <v>0.5</v>
      </c>
      <c r="K43" s="262">
        <f t="shared" si="3"/>
        <v>4.93</v>
      </c>
      <c r="L43" s="261">
        <f t="shared" si="0"/>
        <v>4.93</v>
      </c>
      <c r="M43" s="263">
        <f t="shared" si="1"/>
        <v>17.059999999999999</v>
      </c>
      <c r="O43" s="237" t="str">
        <v xml:space="preserve">     Medical-Dental Office Building</v>
      </c>
      <c r="P43" s="236" t="str">
        <v xml:space="preserve">     Medical-Dental Office Building</v>
      </c>
      <c r="Q43" s="189" t="str">
        <v xml:space="preserve">     Medical-Dental Office Building</v>
      </c>
      <c r="R43" s="189" t="str">
        <v xml:space="preserve">     Medical-Dental Office Building</v>
      </c>
      <c r="S43" s="189" t="str">
        <v xml:space="preserve">     Medical-Dental Office Building</v>
      </c>
    </row>
    <row r="44" spans="2:19" ht="15" customHeight="1" x14ac:dyDescent="0.2">
      <c r="B44" s="255" t="s">
        <v>524</v>
      </c>
      <c r="C44" s="256" t="s">
        <v>114</v>
      </c>
      <c r="D44" s="257" t="s">
        <v>20</v>
      </c>
      <c r="E44" s="258">
        <v>1.71</v>
      </c>
      <c r="F44" s="259"/>
      <c r="G44" s="260"/>
      <c r="H44" s="261">
        <f t="shared" si="2"/>
        <v>1.71</v>
      </c>
      <c r="I44" s="261">
        <v>14.65</v>
      </c>
      <c r="J44" s="259">
        <v>0.5</v>
      </c>
      <c r="K44" s="262">
        <f t="shared" si="3"/>
        <v>7.33</v>
      </c>
      <c r="L44" s="261">
        <f t="shared" si="0"/>
        <v>6</v>
      </c>
      <c r="M44" s="263">
        <f t="shared" si="1"/>
        <v>10.26</v>
      </c>
      <c r="O44" s="237" t="str">
        <v xml:space="preserve">     Single Tenant Office Building</v>
      </c>
      <c r="P44" s="236" t="str">
        <v xml:space="preserve">     Single Tenant Office Building</v>
      </c>
      <c r="Q44" s="189" t="str">
        <v xml:space="preserve">     Single Tenant Office Building</v>
      </c>
      <c r="R44" s="189" t="str">
        <v xml:space="preserve">     Single Tenant Office Building</v>
      </c>
      <c r="S44" s="189" t="str">
        <v xml:space="preserve">     Single Tenant Office Building</v>
      </c>
    </row>
    <row r="45" spans="2:19" ht="15" customHeight="1" thickBot="1" x14ac:dyDescent="0.25">
      <c r="B45" s="227" t="s">
        <v>525</v>
      </c>
      <c r="C45" s="228" t="s">
        <v>116</v>
      </c>
      <c r="D45" s="273" t="s">
        <v>20</v>
      </c>
      <c r="E45" s="230">
        <v>1.07</v>
      </c>
      <c r="F45" s="231"/>
      <c r="G45" s="232"/>
      <c r="H45" s="233">
        <f t="shared" si="2"/>
        <v>1.07</v>
      </c>
      <c r="I45" s="233">
        <v>14.65</v>
      </c>
      <c r="J45" s="231">
        <v>0.5</v>
      </c>
      <c r="K45" s="234">
        <f t="shared" si="3"/>
        <v>7.33</v>
      </c>
      <c r="L45" s="233">
        <f t="shared" si="0"/>
        <v>6</v>
      </c>
      <c r="M45" s="235">
        <f t="shared" si="1"/>
        <v>6.42</v>
      </c>
      <c r="O45" s="237" t="str">
        <v xml:space="preserve">     Office Park</v>
      </c>
      <c r="P45" s="236" t="str">
        <v xml:space="preserve">     Office Park</v>
      </c>
      <c r="Q45" s="189" t="str">
        <v xml:space="preserve">     Office Park</v>
      </c>
      <c r="R45" s="189" t="str">
        <v xml:space="preserve">     Office Park</v>
      </c>
      <c r="S45" s="189" t="str">
        <v xml:space="preserve">     Office Park</v>
      </c>
    </row>
    <row r="46" spans="2:19" ht="15" customHeight="1" x14ac:dyDescent="0.2">
      <c r="B46" s="274" t="s">
        <v>117</v>
      </c>
      <c r="C46" s="247"/>
      <c r="D46" s="248"/>
      <c r="E46" s="249"/>
      <c r="F46" s="250"/>
      <c r="G46" s="251"/>
      <c r="H46" s="252"/>
      <c r="I46" s="252"/>
      <c r="J46" s="250"/>
      <c r="K46" s="253">
        <f t="shared" si="3"/>
        <v>0</v>
      </c>
      <c r="L46" s="252">
        <f t="shared" si="0"/>
        <v>0</v>
      </c>
      <c r="M46" s="254">
        <f t="shared" si="1"/>
        <v>0</v>
      </c>
      <c r="O46" s="237" t="str">
        <v>COMMERCIAL</v>
      </c>
      <c r="P46" s="236" t="str">
        <v>COMMERCIAL</v>
      </c>
      <c r="Q46" s="189" t="str">
        <v>COMMERCIAL</v>
      </c>
      <c r="R46" s="189" t="str">
        <v>COMMERCIAL</v>
      </c>
      <c r="S46" s="189" t="str">
        <v>COMMERCIAL</v>
      </c>
    </row>
    <row r="47" spans="2:19" ht="15" customHeight="1" x14ac:dyDescent="0.2">
      <c r="B47" s="274" t="s">
        <v>118</v>
      </c>
      <c r="C47" s="256"/>
      <c r="D47" s="257"/>
      <c r="E47" s="258"/>
      <c r="F47" s="259"/>
      <c r="G47" s="260"/>
      <c r="H47" s="261"/>
      <c r="I47" s="261"/>
      <c r="J47" s="259"/>
      <c r="K47" s="262">
        <f t="shared" si="3"/>
        <v>0</v>
      </c>
      <c r="L47" s="261">
        <f t="shared" si="0"/>
        <v>0</v>
      </c>
      <c r="M47" s="263">
        <f t="shared" si="1"/>
        <v>0</v>
      </c>
      <c r="O47" s="237" t="str">
        <v>AUTOMOBILE RELATED</v>
      </c>
      <c r="P47" s="236" t="str">
        <v>AUTOMOBILE RELATED</v>
      </c>
      <c r="Q47" s="189" t="str">
        <v>AUTOMOBILE RELATED</v>
      </c>
      <c r="R47" s="189" t="str">
        <v>AUTOMOBILE RELATED</v>
      </c>
      <c r="S47" s="189" t="str">
        <v>AUTOMOBILE RELATED</v>
      </c>
    </row>
    <row r="48" spans="2:19" ht="15" customHeight="1" x14ac:dyDescent="0.2">
      <c r="B48" s="255" t="s">
        <v>526</v>
      </c>
      <c r="C48" s="256" t="s">
        <v>120</v>
      </c>
      <c r="D48" s="257" t="s">
        <v>20</v>
      </c>
      <c r="E48" s="258">
        <v>3.11</v>
      </c>
      <c r="F48" s="259">
        <v>0.4</v>
      </c>
      <c r="G48" s="260" t="s">
        <v>77</v>
      </c>
      <c r="H48" s="261">
        <f t="shared" si="2"/>
        <v>1.87</v>
      </c>
      <c r="I48" s="261">
        <v>4.45</v>
      </c>
      <c r="J48" s="259">
        <v>0.5</v>
      </c>
      <c r="K48" s="261">
        <f t="shared" si="3"/>
        <v>2.23</v>
      </c>
      <c r="L48" s="261">
        <f t="shared" si="0"/>
        <v>2.23</v>
      </c>
      <c r="M48" s="275">
        <f t="shared" si="1"/>
        <v>4.17</v>
      </c>
      <c r="O48" s="237" t="str">
        <v xml:space="preserve">      Automobile Care Center</v>
      </c>
      <c r="P48" s="236" t="str">
        <v xml:space="preserve">      Automobile Care Center</v>
      </c>
      <c r="Q48" s="189" t="str">
        <v xml:space="preserve">      Automobile Care Center</v>
      </c>
      <c r="R48" s="189" t="str">
        <v xml:space="preserve">      Automobile Care Center</v>
      </c>
      <c r="S48" s="189" t="str">
        <v xml:space="preserve">      Automobile Care Center</v>
      </c>
    </row>
    <row r="49" spans="2:19" ht="15" customHeight="1" x14ac:dyDescent="0.2">
      <c r="B49" s="255" t="s">
        <v>527</v>
      </c>
      <c r="C49" s="256" t="s">
        <v>122</v>
      </c>
      <c r="D49" s="257" t="s">
        <v>20</v>
      </c>
      <c r="E49" s="258">
        <v>4.91</v>
      </c>
      <c r="F49" s="259">
        <v>0.43</v>
      </c>
      <c r="G49" s="260" t="s">
        <v>123</v>
      </c>
      <c r="H49" s="261">
        <f t="shared" si="2"/>
        <v>2.8</v>
      </c>
      <c r="I49" s="261">
        <v>4.45</v>
      </c>
      <c r="J49" s="259">
        <v>0.5</v>
      </c>
      <c r="K49" s="261">
        <f t="shared" si="3"/>
        <v>2.23</v>
      </c>
      <c r="L49" s="261">
        <f t="shared" si="0"/>
        <v>2.23</v>
      </c>
      <c r="M49" s="275">
        <f t="shared" si="1"/>
        <v>6.24</v>
      </c>
      <c r="O49" s="237" t="str">
        <v xml:space="preserve">      Automobile Parts Sales</v>
      </c>
      <c r="P49" s="236" t="str">
        <v xml:space="preserve">      Automobile Parts Sales</v>
      </c>
      <c r="Q49" s="189" t="str">
        <v xml:space="preserve">      Automobile Parts Sales</v>
      </c>
      <c r="R49" s="189" t="str">
        <v xml:space="preserve">      Automobile Parts Sales</v>
      </c>
      <c r="S49" s="189" t="str">
        <v xml:space="preserve">      Automobile Parts Sales</v>
      </c>
    </row>
    <row r="50" spans="2:19" ht="15" customHeight="1" x14ac:dyDescent="0.2">
      <c r="B50" s="255" t="s">
        <v>528</v>
      </c>
      <c r="C50" s="256" t="s">
        <v>125</v>
      </c>
      <c r="D50" s="257" t="s">
        <v>126</v>
      </c>
      <c r="E50" s="258">
        <v>14.03</v>
      </c>
      <c r="F50" s="259">
        <v>0.42</v>
      </c>
      <c r="G50" s="260" t="s">
        <v>123</v>
      </c>
      <c r="H50" s="261">
        <f t="shared" si="2"/>
        <v>8.14</v>
      </c>
      <c r="I50" s="261">
        <v>1.2</v>
      </c>
      <c r="J50" s="259">
        <v>0.5</v>
      </c>
      <c r="K50" s="261">
        <f t="shared" si="3"/>
        <v>0.6</v>
      </c>
      <c r="L50" s="261">
        <f t="shared" si="0"/>
        <v>0.6</v>
      </c>
      <c r="M50" s="275">
        <f t="shared" si="1"/>
        <v>4.88</v>
      </c>
      <c r="O50" s="237" t="str">
        <v xml:space="preserve">      Gasoline/Service Station</v>
      </c>
      <c r="P50" s="236" t="str">
        <v xml:space="preserve">      Gasoline/Service Station</v>
      </c>
      <c r="Q50" s="189" t="str">
        <v xml:space="preserve">      Gasoline/Service Station</v>
      </c>
      <c r="R50" s="189" t="str">
        <v xml:space="preserve">      Gasoline/Service Station</v>
      </c>
      <c r="S50" s="189" t="str">
        <v xml:space="preserve">      Gasoline/Service Station</v>
      </c>
    </row>
    <row r="51" spans="2:19" ht="15" customHeight="1" x14ac:dyDescent="0.2">
      <c r="B51" s="255" t="s">
        <v>529</v>
      </c>
      <c r="C51" s="256" t="s">
        <v>128</v>
      </c>
      <c r="D51" s="257" t="s">
        <v>126</v>
      </c>
      <c r="E51" s="258">
        <v>13.99</v>
      </c>
      <c r="F51" s="259">
        <v>0.56000000000000005</v>
      </c>
      <c r="G51" s="260" t="s">
        <v>77</v>
      </c>
      <c r="H51" s="261">
        <f t="shared" si="2"/>
        <v>6.16</v>
      </c>
      <c r="I51" s="261">
        <v>1.2</v>
      </c>
      <c r="J51" s="259">
        <v>0.5</v>
      </c>
      <c r="K51" s="261">
        <f t="shared" si="3"/>
        <v>0.6</v>
      </c>
      <c r="L51" s="261">
        <f t="shared" si="0"/>
        <v>0.6</v>
      </c>
      <c r="M51" s="275">
        <f t="shared" si="1"/>
        <v>3.7</v>
      </c>
      <c r="O51" s="237" t="str">
        <v xml:space="preserve">      Gasoline/Service Station w/ Conv Market and Car Wash</v>
      </c>
      <c r="P51" s="236" t="str">
        <v xml:space="preserve">      Gasoline/Service Station w/ Conv Market and Car Wash</v>
      </c>
      <c r="Q51" s="189" t="str">
        <v xml:space="preserve">      Gasoline/Service Station w/ Conv Market and Car Wash</v>
      </c>
      <c r="R51" s="189" t="str">
        <v xml:space="preserve">      Gasoline/Service Station w/ Conv Market and Car Wash</v>
      </c>
      <c r="S51" s="189" t="str">
        <v xml:space="preserve">      Gasoline/Service Station w/ Conv Market and Car Wash</v>
      </c>
    </row>
    <row r="52" spans="2:19" ht="15" customHeight="1" x14ac:dyDescent="0.2">
      <c r="B52" s="255" t="s">
        <v>530</v>
      </c>
      <c r="C52" s="256" t="s">
        <v>134</v>
      </c>
      <c r="D52" s="257" t="s">
        <v>20</v>
      </c>
      <c r="E52" s="258">
        <v>3.75</v>
      </c>
      <c r="F52" s="259">
        <v>0.2</v>
      </c>
      <c r="G52" s="260" t="s">
        <v>77</v>
      </c>
      <c r="H52" s="261">
        <f t="shared" si="2"/>
        <v>3</v>
      </c>
      <c r="I52" s="261">
        <v>4.45</v>
      </c>
      <c r="J52" s="259">
        <v>0.5</v>
      </c>
      <c r="K52" s="261">
        <f t="shared" si="3"/>
        <v>2.23</v>
      </c>
      <c r="L52" s="261">
        <f t="shared" si="0"/>
        <v>2.23</v>
      </c>
      <c r="M52" s="275">
        <f t="shared" si="1"/>
        <v>6.69</v>
      </c>
      <c r="O52" s="237" t="str">
        <v xml:space="preserve">      New Car Sales</v>
      </c>
      <c r="P52" s="236" t="str">
        <v xml:space="preserve">      New Car Sales</v>
      </c>
      <c r="Q52" s="189" t="str">
        <v xml:space="preserve">      New Car Sales</v>
      </c>
      <c r="R52" s="189" t="str">
        <v xml:space="preserve">      New Car Sales</v>
      </c>
      <c r="S52" s="189" t="str">
        <v xml:space="preserve">      New Car Sales</v>
      </c>
    </row>
    <row r="53" spans="2:19" ht="15" customHeight="1" x14ac:dyDescent="0.2">
      <c r="B53" s="255" t="s">
        <v>531</v>
      </c>
      <c r="C53" s="256" t="s">
        <v>136</v>
      </c>
      <c r="D53" s="257" t="s">
        <v>137</v>
      </c>
      <c r="E53" s="258">
        <v>4.8499999999999996</v>
      </c>
      <c r="F53" s="259">
        <v>0.4</v>
      </c>
      <c r="G53" s="260" t="s">
        <v>77</v>
      </c>
      <c r="H53" s="261">
        <f t="shared" si="2"/>
        <v>2.91</v>
      </c>
      <c r="I53" s="261">
        <v>4.45</v>
      </c>
      <c r="J53" s="259">
        <v>0.5</v>
      </c>
      <c r="K53" s="261">
        <f t="shared" si="3"/>
        <v>2.23</v>
      </c>
      <c r="L53" s="261">
        <f t="shared" si="0"/>
        <v>2.23</v>
      </c>
      <c r="M53" s="275">
        <f t="shared" si="1"/>
        <v>6.49</v>
      </c>
      <c r="O53" s="237" t="str">
        <v xml:space="preserve">      Quick Lubrication Vehicle Shop</v>
      </c>
      <c r="P53" s="236" t="str">
        <v xml:space="preserve">      Quick Lubrication Vehicle Shop</v>
      </c>
      <c r="Q53" s="189" t="str">
        <v xml:space="preserve">      Quick Lubrication Vehicle Shop</v>
      </c>
      <c r="R53" s="189" t="str">
        <v xml:space="preserve">      Quick Lubrication Vehicle Shop</v>
      </c>
      <c r="S53" s="189" t="str">
        <v xml:space="preserve">      Quick Lubrication Vehicle Shop</v>
      </c>
    </row>
    <row r="54" spans="2:19" ht="15" customHeight="1" x14ac:dyDescent="0.2">
      <c r="B54" s="255" t="s">
        <v>532</v>
      </c>
      <c r="C54" s="256" t="s">
        <v>250</v>
      </c>
      <c r="D54" s="257" t="s">
        <v>251</v>
      </c>
      <c r="E54" s="258">
        <v>5.54</v>
      </c>
      <c r="F54" s="259">
        <v>0.4</v>
      </c>
      <c r="G54" s="260" t="s">
        <v>77</v>
      </c>
      <c r="H54" s="261">
        <f t="shared" si="2"/>
        <v>3.32</v>
      </c>
      <c r="I54" s="261">
        <v>1.2</v>
      </c>
      <c r="J54" s="259">
        <v>0.5</v>
      </c>
      <c r="K54" s="261">
        <f t="shared" si="3"/>
        <v>0.6</v>
      </c>
      <c r="L54" s="261">
        <f t="shared" si="0"/>
        <v>0.6</v>
      </c>
      <c r="M54" s="275">
        <f t="shared" si="1"/>
        <v>1.99</v>
      </c>
      <c r="O54" s="237" t="str">
        <v xml:space="preserve">      Self-Service Car Wash</v>
      </c>
      <c r="P54" s="236" t="str">
        <v xml:space="preserve">      Self-Service Car Wash</v>
      </c>
      <c r="Q54" s="189" t="str">
        <v xml:space="preserve">      Self-Service Car Wash</v>
      </c>
      <c r="R54" s="189" t="str">
        <v xml:space="preserve">      Self-Service Car Wash</v>
      </c>
      <c r="S54" s="189" t="str">
        <v xml:space="preserve">      Self-Service Car Wash</v>
      </c>
    </row>
    <row r="55" spans="2:19" ht="15" customHeight="1" x14ac:dyDescent="0.2">
      <c r="B55" s="264" t="s">
        <v>533</v>
      </c>
      <c r="C55" s="265" t="s">
        <v>139</v>
      </c>
      <c r="D55" s="257" t="s">
        <v>251</v>
      </c>
      <c r="E55" s="267">
        <v>77.5</v>
      </c>
      <c r="F55" s="259">
        <v>0.4</v>
      </c>
      <c r="G55" s="260" t="s">
        <v>77</v>
      </c>
      <c r="H55" s="261">
        <f t="shared" si="2"/>
        <v>46.5</v>
      </c>
      <c r="I55" s="261">
        <v>1.2</v>
      </c>
      <c r="J55" s="259">
        <v>0.5</v>
      </c>
      <c r="K55" s="261">
        <f t="shared" si="3"/>
        <v>0.6</v>
      </c>
      <c r="L55" s="261">
        <f t="shared" si="0"/>
        <v>0.6</v>
      </c>
      <c r="M55" s="275">
        <f t="shared" si="1"/>
        <v>27.9</v>
      </c>
      <c r="O55" s="237" t="str">
        <v xml:space="preserve">      Automated Car Wash</v>
      </c>
      <c r="P55" s="236" t="str">
        <v xml:space="preserve">      Automated Car Wash</v>
      </c>
      <c r="Q55" s="189" t="str">
        <v xml:space="preserve">      Automated Car Wash</v>
      </c>
      <c r="R55" s="189" t="str">
        <v xml:space="preserve">      Automated Car Wash</v>
      </c>
      <c r="S55" s="189" t="str">
        <v xml:space="preserve">      Automated Car Wash</v>
      </c>
    </row>
    <row r="56" spans="2:19" ht="15" customHeight="1" thickBot="1" x14ac:dyDescent="0.25">
      <c r="B56" s="227" t="s">
        <v>534</v>
      </c>
      <c r="C56" s="228" t="s">
        <v>141</v>
      </c>
      <c r="D56" s="273" t="s">
        <v>20</v>
      </c>
      <c r="E56" s="230">
        <v>3.98</v>
      </c>
      <c r="F56" s="231">
        <v>0.28000000000000003</v>
      </c>
      <c r="G56" s="232" t="s">
        <v>123</v>
      </c>
      <c r="H56" s="233">
        <f t="shared" si="2"/>
        <v>2.87</v>
      </c>
      <c r="I56" s="233">
        <v>4.45</v>
      </c>
      <c r="J56" s="231">
        <v>0.5</v>
      </c>
      <c r="K56" s="233">
        <f t="shared" si="3"/>
        <v>2.23</v>
      </c>
      <c r="L56" s="233">
        <f t="shared" si="0"/>
        <v>2.23</v>
      </c>
      <c r="M56" s="235">
        <f t="shared" si="1"/>
        <v>6.4</v>
      </c>
      <c r="O56" s="237" t="str">
        <v xml:space="preserve">      Tire Store</v>
      </c>
      <c r="P56" s="236" t="str">
        <v xml:space="preserve">      Tire Store</v>
      </c>
      <c r="Q56" s="189" t="str">
        <v xml:space="preserve">      Tire Store</v>
      </c>
      <c r="R56" s="189" t="str">
        <v xml:space="preserve">      Tire Store</v>
      </c>
      <c r="S56" s="189" t="str">
        <v xml:space="preserve">      Tire Store</v>
      </c>
    </row>
    <row r="57" spans="2:19" ht="15" customHeight="1" x14ac:dyDescent="0.2">
      <c r="B57" s="274" t="s">
        <v>142</v>
      </c>
      <c r="C57" s="218"/>
      <c r="D57" s="219"/>
      <c r="E57" s="220"/>
      <c r="F57" s="278"/>
      <c r="G57" s="279"/>
      <c r="H57" s="280"/>
      <c r="I57" s="280"/>
      <c r="J57" s="278"/>
      <c r="K57" s="280">
        <f t="shared" si="3"/>
        <v>0</v>
      </c>
      <c r="L57" s="280">
        <f t="shared" si="0"/>
        <v>0</v>
      </c>
      <c r="M57" s="283">
        <f t="shared" si="1"/>
        <v>0</v>
      </c>
      <c r="O57" s="237" t="str">
        <v>DINING</v>
      </c>
      <c r="P57" s="236" t="str">
        <v>DINING</v>
      </c>
      <c r="Q57" s="189" t="str">
        <v>DINING</v>
      </c>
      <c r="R57" s="189" t="str">
        <v>DINING</v>
      </c>
      <c r="S57" s="189" t="str">
        <v>DINING</v>
      </c>
    </row>
    <row r="58" spans="2:19" ht="15" customHeight="1" x14ac:dyDescent="0.2">
      <c r="B58" s="255" t="s">
        <v>535</v>
      </c>
      <c r="C58" s="256" t="s">
        <v>144</v>
      </c>
      <c r="D58" s="257" t="s">
        <v>20</v>
      </c>
      <c r="E58" s="258">
        <v>32.67</v>
      </c>
      <c r="F58" s="259">
        <v>0.5</v>
      </c>
      <c r="G58" s="260" t="s">
        <v>123</v>
      </c>
      <c r="H58" s="261">
        <f t="shared" si="2"/>
        <v>16.34</v>
      </c>
      <c r="I58" s="261">
        <v>5.64</v>
      </c>
      <c r="J58" s="259">
        <v>0.5</v>
      </c>
      <c r="K58" s="261">
        <f t="shared" si="3"/>
        <v>2.82</v>
      </c>
      <c r="L58" s="261">
        <f t="shared" si="0"/>
        <v>2.82</v>
      </c>
      <c r="M58" s="275">
        <f t="shared" si="1"/>
        <v>46.08</v>
      </c>
      <c r="O58" s="237" t="str">
        <v xml:space="preserve">     Fast Food Restaurant with Drive-Thru Window</v>
      </c>
      <c r="P58" s="236" t="str">
        <v xml:space="preserve">     Fast Food Restaurant with Drive-Thru Window</v>
      </c>
      <c r="Q58" s="189" t="str">
        <v xml:space="preserve">     Fast Food Restaurant with Drive-Thru Window</v>
      </c>
      <c r="R58" s="189" t="str">
        <v xml:space="preserve">     Fast Food Restaurant with Drive-Thru Window</v>
      </c>
      <c r="S58" s="189" t="str">
        <v xml:space="preserve">     Fast Food Restaurant with Drive-Thru Window</v>
      </c>
    </row>
    <row r="59" spans="2:19" ht="15" customHeight="1" x14ac:dyDescent="0.2">
      <c r="B59" s="255" t="s">
        <v>536</v>
      </c>
      <c r="C59" s="256" t="s">
        <v>146</v>
      </c>
      <c r="D59" s="257" t="s">
        <v>20</v>
      </c>
      <c r="E59" s="258">
        <v>28.34</v>
      </c>
      <c r="F59" s="259">
        <v>0.5</v>
      </c>
      <c r="G59" s="260" t="s">
        <v>77</v>
      </c>
      <c r="H59" s="261">
        <f t="shared" si="2"/>
        <v>14.17</v>
      </c>
      <c r="I59" s="261">
        <v>5.64</v>
      </c>
      <c r="J59" s="259">
        <v>0.5</v>
      </c>
      <c r="K59" s="261">
        <f t="shared" si="3"/>
        <v>2.82</v>
      </c>
      <c r="L59" s="261">
        <f t="shared" si="0"/>
        <v>2.82</v>
      </c>
      <c r="M59" s="275">
        <f t="shared" si="1"/>
        <v>39.96</v>
      </c>
      <c r="O59" s="237" t="str">
        <v xml:space="preserve">     Fast Food Restaurant without Drive-Thru Window</v>
      </c>
      <c r="P59" s="236" t="str">
        <v xml:space="preserve">     Fast Food Restaurant without Drive-Thru Window</v>
      </c>
      <c r="Q59" s="189" t="str">
        <v xml:space="preserve">     Fast Food Restaurant without Drive-Thru Window</v>
      </c>
      <c r="R59" s="189" t="str">
        <v xml:space="preserve">     Fast Food Restaurant without Drive-Thru Window</v>
      </c>
      <c r="S59" s="189" t="str">
        <v xml:space="preserve">     Fast Food Restaurant without Drive-Thru Window</v>
      </c>
    </row>
    <row r="60" spans="2:19" ht="15" customHeight="1" x14ac:dyDescent="0.2">
      <c r="B60" s="255" t="s">
        <v>537</v>
      </c>
      <c r="C60" s="256" t="s">
        <v>148</v>
      </c>
      <c r="D60" s="257" t="s">
        <v>20</v>
      </c>
      <c r="E60" s="258">
        <v>9.77</v>
      </c>
      <c r="F60" s="259">
        <v>0.43</v>
      </c>
      <c r="G60" s="260" t="s">
        <v>123</v>
      </c>
      <c r="H60" s="261">
        <f t="shared" si="2"/>
        <v>5.57</v>
      </c>
      <c r="I60" s="261">
        <v>6.07</v>
      </c>
      <c r="J60" s="259">
        <v>0.5</v>
      </c>
      <c r="K60" s="261">
        <f t="shared" si="3"/>
        <v>3.04</v>
      </c>
      <c r="L60" s="261">
        <f t="shared" si="0"/>
        <v>3.04</v>
      </c>
      <c r="M60" s="275">
        <f t="shared" si="1"/>
        <v>16.93</v>
      </c>
      <c r="O60" s="237" t="str">
        <v xml:space="preserve">     High Turnover (Sit-Down) Restaurant</v>
      </c>
      <c r="P60" s="236" t="str">
        <v xml:space="preserve">     High Turnover (Sit-Down) Restaurant</v>
      </c>
      <c r="Q60" s="189" t="str">
        <v xml:space="preserve">     High Turnover (Sit-Down) Restaurant</v>
      </c>
      <c r="R60" s="189" t="str">
        <v xml:space="preserve">     High Turnover (Sit-Down) Restaurant</v>
      </c>
      <c r="S60" s="189" t="str">
        <v xml:space="preserve">     High Turnover (Sit-Down) Restaurant</v>
      </c>
    </row>
    <row r="61" spans="2:19" ht="15" customHeight="1" x14ac:dyDescent="0.2">
      <c r="B61" s="255" t="s">
        <v>538</v>
      </c>
      <c r="C61" s="256" t="s">
        <v>150</v>
      </c>
      <c r="D61" s="257" t="s">
        <v>20</v>
      </c>
      <c r="E61" s="258">
        <v>7.8</v>
      </c>
      <c r="F61" s="259">
        <v>0.44</v>
      </c>
      <c r="G61" s="260" t="s">
        <v>123</v>
      </c>
      <c r="H61" s="261">
        <f t="shared" si="2"/>
        <v>4.37</v>
      </c>
      <c r="I61" s="261">
        <v>6.07</v>
      </c>
      <c r="J61" s="259">
        <v>0.5</v>
      </c>
      <c r="K61" s="261">
        <f t="shared" si="3"/>
        <v>3.04</v>
      </c>
      <c r="L61" s="261">
        <f t="shared" si="0"/>
        <v>3.04</v>
      </c>
      <c r="M61" s="275">
        <f t="shared" si="1"/>
        <v>13.28</v>
      </c>
      <c r="O61" s="237" t="str">
        <v xml:space="preserve">     Quality Restaurant</v>
      </c>
      <c r="P61" s="236" t="str">
        <v xml:space="preserve">     Quality Restaurant</v>
      </c>
      <c r="Q61" s="189" t="str">
        <v xml:space="preserve">     Quality Restaurant</v>
      </c>
      <c r="R61" s="189" t="str">
        <v xml:space="preserve">     Quality Restaurant</v>
      </c>
      <c r="S61" s="189" t="str">
        <v xml:space="preserve">     Quality Restaurant</v>
      </c>
    </row>
    <row r="62" spans="2:19" ht="15" customHeight="1" x14ac:dyDescent="0.2">
      <c r="B62" s="284" t="s">
        <v>539</v>
      </c>
      <c r="C62" s="285" t="s">
        <v>253</v>
      </c>
      <c r="D62" s="257" t="s">
        <v>20</v>
      </c>
      <c r="E62" s="286">
        <v>14.13</v>
      </c>
      <c r="F62" s="287">
        <v>0.44</v>
      </c>
      <c r="G62" s="288" t="s">
        <v>77</v>
      </c>
      <c r="H62" s="289">
        <f t="shared" si="2"/>
        <v>7.91</v>
      </c>
      <c r="I62" s="289">
        <v>6.07</v>
      </c>
      <c r="J62" s="287">
        <v>0.5</v>
      </c>
      <c r="K62" s="289">
        <f t="shared" si="3"/>
        <v>3.04</v>
      </c>
      <c r="L62" s="289">
        <f t="shared" si="0"/>
        <v>3.04</v>
      </c>
      <c r="M62" s="254">
        <f t="shared" si="1"/>
        <v>24.05</v>
      </c>
      <c r="O62" s="237" t="str">
        <v xml:space="preserve">     Fast Casual Restaurant</v>
      </c>
      <c r="P62" s="236" t="str">
        <v xml:space="preserve">     Fast Casual Restaurant</v>
      </c>
      <c r="Q62" s="189" t="str">
        <v xml:space="preserve">     Fast Casual Restaurant</v>
      </c>
      <c r="R62" s="189" t="str">
        <v xml:space="preserve">     Fast Casual Restaurant</v>
      </c>
      <c r="S62" s="189" t="str">
        <v xml:space="preserve">     Fast Casual Restaurant</v>
      </c>
    </row>
    <row r="63" spans="2:19" ht="15" customHeight="1" x14ac:dyDescent="0.2">
      <c r="B63" s="284" t="s">
        <v>615</v>
      </c>
      <c r="C63" s="84" t="s">
        <v>152</v>
      </c>
      <c r="D63" s="85" t="s">
        <v>20</v>
      </c>
      <c r="E63" s="86">
        <v>11.36</v>
      </c>
      <c r="F63" s="87">
        <v>0.44</v>
      </c>
      <c r="G63" s="88" t="s">
        <v>123</v>
      </c>
      <c r="H63" s="89">
        <f>ROUND(E63*(1-F63),2)</f>
        <v>6.36</v>
      </c>
      <c r="I63" s="89">
        <v>6.07</v>
      </c>
      <c r="J63" s="287">
        <v>0.5</v>
      </c>
      <c r="K63" s="289">
        <f t="shared" si="3"/>
        <v>3.04</v>
      </c>
      <c r="L63" s="289">
        <f t="shared" si="0"/>
        <v>3.04</v>
      </c>
      <c r="M63" s="254">
        <f t="shared" si="1"/>
        <v>19.329999999999998</v>
      </c>
      <c r="N63" s="105"/>
      <c r="O63" s="237" t="str">
        <v xml:space="preserve">     Drinking Place</v>
      </c>
      <c r="P63" s="236" t="str">
        <v xml:space="preserve">     Drinking Place</v>
      </c>
      <c r="Q63" s="189" t="str">
        <v xml:space="preserve">     Drinking Place</v>
      </c>
      <c r="R63" s="189" t="str">
        <v xml:space="preserve">     Drinking Place</v>
      </c>
      <c r="S63" s="189" t="str">
        <v xml:space="preserve">     Drinking Place</v>
      </c>
    </row>
    <row r="64" spans="2:19" ht="15" customHeight="1" thickBot="1" x14ac:dyDescent="0.25">
      <c r="B64" s="276" t="s">
        <v>540</v>
      </c>
      <c r="C64" s="239" t="s">
        <v>154</v>
      </c>
      <c r="D64" s="229" t="s">
        <v>20</v>
      </c>
      <c r="E64" s="240">
        <v>43.38</v>
      </c>
      <c r="F64" s="241">
        <v>0.7</v>
      </c>
      <c r="G64" s="242" t="s">
        <v>123</v>
      </c>
      <c r="H64" s="243">
        <f t="shared" si="2"/>
        <v>13.01</v>
      </c>
      <c r="I64" s="243">
        <v>4.53</v>
      </c>
      <c r="J64" s="241">
        <v>0.5</v>
      </c>
      <c r="K64" s="243">
        <f t="shared" si="3"/>
        <v>2.27</v>
      </c>
      <c r="L64" s="243">
        <f t="shared" si="0"/>
        <v>2.27</v>
      </c>
      <c r="M64" s="245">
        <f t="shared" si="1"/>
        <v>29.53</v>
      </c>
      <c r="O64" s="237" t="str">
        <v xml:space="preserve">     Coffee/Donut Shop with Drive-Thru Window</v>
      </c>
      <c r="P64" s="236" t="str">
        <v xml:space="preserve">     Coffee/Donut Shop with Drive-Thru Window</v>
      </c>
      <c r="Q64" s="189" t="str">
        <v xml:space="preserve">     Coffee/Donut Shop with Drive-Thru Window</v>
      </c>
      <c r="R64" s="189" t="str">
        <v xml:space="preserve">     Coffee/Donut Shop with Drive-Thru Window</v>
      </c>
      <c r="S64" s="189" t="str">
        <v xml:space="preserve">     Coffee/Donut Shop with Drive-Thru Window</v>
      </c>
    </row>
    <row r="65" spans="2:19" ht="15" customHeight="1" x14ac:dyDescent="0.2">
      <c r="B65" s="274" t="s">
        <v>254</v>
      </c>
      <c r="C65" s="218"/>
      <c r="D65" s="219"/>
      <c r="E65" s="220"/>
      <c r="F65" s="278"/>
      <c r="G65" s="279"/>
      <c r="H65" s="280"/>
      <c r="I65" s="280"/>
      <c r="J65" s="278"/>
      <c r="K65" s="280">
        <f t="shared" si="3"/>
        <v>0</v>
      </c>
      <c r="L65" s="280">
        <f t="shared" si="0"/>
        <v>0</v>
      </c>
      <c r="M65" s="283">
        <f t="shared" si="1"/>
        <v>0</v>
      </c>
      <c r="O65" s="237" t="str">
        <v>OTHER RETAIL</v>
      </c>
      <c r="P65" s="236" t="str">
        <v>OTHER RETAIL</v>
      </c>
      <c r="Q65" s="189" t="str">
        <v>OTHER RETAIL</v>
      </c>
      <c r="R65" s="189" t="str">
        <v>OTHER RETAIL</v>
      </c>
      <c r="S65" s="189" t="str">
        <v>OTHER RETAIL</v>
      </c>
    </row>
    <row r="66" spans="2:19" ht="15" customHeight="1" x14ac:dyDescent="0.2">
      <c r="B66" s="255" t="s">
        <v>541</v>
      </c>
      <c r="C66" s="256" t="s">
        <v>157</v>
      </c>
      <c r="D66" s="257" t="s">
        <v>20</v>
      </c>
      <c r="E66" s="258">
        <v>4.83</v>
      </c>
      <c r="F66" s="259">
        <v>0.3</v>
      </c>
      <c r="G66" s="260" t="s">
        <v>158</v>
      </c>
      <c r="H66" s="261">
        <f t="shared" si="2"/>
        <v>3.38</v>
      </c>
      <c r="I66" s="261">
        <v>5.6</v>
      </c>
      <c r="J66" s="259">
        <v>0.5</v>
      </c>
      <c r="K66" s="261">
        <f t="shared" si="3"/>
        <v>2.8</v>
      </c>
      <c r="L66" s="261">
        <f t="shared" si="0"/>
        <v>2.8</v>
      </c>
      <c r="M66" s="275">
        <f t="shared" si="1"/>
        <v>9.4600000000000009</v>
      </c>
      <c r="O66" s="237" t="str">
        <v xml:space="preserve">     Free-Standing Discount Store</v>
      </c>
      <c r="P66" s="236" t="str">
        <v xml:space="preserve">     Free-Standing Discount Store</v>
      </c>
      <c r="Q66" s="189" t="str">
        <v xml:space="preserve">     Free-Standing Discount Store</v>
      </c>
      <c r="R66" s="189" t="str">
        <v xml:space="preserve">     Free-Standing Discount Store</v>
      </c>
      <c r="S66" s="189" t="str">
        <v xml:space="preserve">     Free-Standing Discount Store</v>
      </c>
    </row>
    <row r="67" spans="2:19" ht="15" customHeight="1" x14ac:dyDescent="0.2">
      <c r="B67" s="255" t="s">
        <v>542</v>
      </c>
      <c r="C67" s="256" t="s">
        <v>160</v>
      </c>
      <c r="D67" s="257" t="s">
        <v>20</v>
      </c>
      <c r="E67" s="258">
        <v>6.94</v>
      </c>
      <c r="F67" s="259">
        <v>0.3</v>
      </c>
      <c r="G67" s="260" t="s">
        <v>77</v>
      </c>
      <c r="H67" s="261">
        <f t="shared" si="2"/>
        <v>4.8600000000000003</v>
      </c>
      <c r="I67" s="261">
        <v>5.6</v>
      </c>
      <c r="J67" s="259">
        <v>0.5</v>
      </c>
      <c r="K67" s="261">
        <f t="shared" si="3"/>
        <v>2.8</v>
      </c>
      <c r="L67" s="261">
        <f t="shared" si="0"/>
        <v>2.8</v>
      </c>
      <c r="M67" s="275">
        <f t="shared" si="1"/>
        <v>13.61</v>
      </c>
      <c r="O67" s="237" t="str">
        <v xml:space="preserve">     Nursery (Garden Center)</v>
      </c>
      <c r="P67" s="236" t="str">
        <v xml:space="preserve">     Nursery (Garden Center)</v>
      </c>
      <c r="Q67" s="189" t="str">
        <v xml:space="preserve">     Nursery (Garden Center)</v>
      </c>
      <c r="R67" s="189" t="str">
        <v xml:space="preserve">     Nursery (Garden Center)</v>
      </c>
      <c r="S67" s="189" t="str">
        <v xml:space="preserve">     Nursery (Garden Center)</v>
      </c>
    </row>
    <row r="68" spans="2:19" ht="15" customHeight="1" x14ac:dyDescent="0.2">
      <c r="B68" s="255" t="s">
        <v>543</v>
      </c>
      <c r="C68" s="256" t="s">
        <v>162</v>
      </c>
      <c r="D68" s="257" t="s">
        <v>20</v>
      </c>
      <c r="E68" s="258">
        <v>2.33</v>
      </c>
      <c r="F68" s="259">
        <v>0.48</v>
      </c>
      <c r="G68" s="260" t="s">
        <v>123</v>
      </c>
      <c r="H68" s="261">
        <f t="shared" si="2"/>
        <v>1.21</v>
      </c>
      <c r="I68" s="261">
        <v>5.6</v>
      </c>
      <c r="J68" s="259">
        <v>0.5</v>
      </c>
      <c r="K68" s="261">
        <f t="shared" si="3"/>
        <v>2.8</v>
      </c>
      <c r="L68" s="261">
        <f t="shared" si="0"/>
        <v>2.8</v>
      </c>
      <c r="M68" s="275">
        <f t="shared" si="1"/>
        <v>3.39</v>
      </c>
      <c r="O68" s="237" t="str">
        <v xml:space="preserve">     Home Improvement Superstore</v>
      </c>
      <c r="P68" s="236" t="str">
        <v xml:space="preserve">     Home Improvement Superstore</v>
      </c>
      <c r="Q68" s="189" t="str">
        <v xml:space="preserve">     Home Improvement Superstore</v>
      </c>
      <c r="R68" s="189" t="str">
        <v xml:space="preserve">     Home Improvement Superstore</v>
      </c>
      <c r="S68" s="189" t="str">
        <v xml:space="preserve">     Home Improvement Superstore</v>
      </c>
    </row>
    <row r="69" spans="2:19" ht="15" customHeight="1" x14ac:dyDescent="0.2">
      <c r="B69" s="255" t="s">
        <v>544</v>
      </c>
      <c r="C69" s="256" t="s">
        <v>164</v>
      </c>
      <c r="D69" s="257" t="s">
        <v>20</v>
      </c>
      <c r="E69" s="258">
        <v>8.51</v>
      </c>
      <c r="F69" s="259">
        <v>0.53</v>
      </c>
      <c r="G69" s="260" t="s">
        <v>123</v>
      </c>
      <c r="H69" s="261">
        <f t="shared" si="2"/>
        <v>4</v>
      </c>
      <c r="I69" s="261">
        <v>5.6</v>
      </c>
      <c r="J69" s="259">
        <v>0.5</v>
      </c>
      <c r="K69" s="261">
        <f t="shared" si="3"/>
        <v>2.8</v>
      </c>
      <c r="L69" s="261">
        <f t="shared" si="0"/>
        <v>2.8</v>
      </c>
      <c r="M69" s="275">
        <f t="shared" si="1"/>
        <v>11.2</v>
      </c>
      <c r="O69" s="237" t="str">
        <v xml:space="preserve">     Pharmacy/Drugstore w/o Drive-Thru Window</v>
      </c>
      <c r="P69" s="236" t="str">
        <v xml:space="preserve">     Pharmacy/Drugstore w/o Drive-Thru Window</v>
      </c>
      <c r="Q69" s="189" t="str">
        <v xml:space="preserve">     Pharmacy/Drugstore w/o Drive-Thru Window</v>
      </c>
      <c r="R69" s="189" t="str">
        <v xml:space="preserve">     Pharmacy/Drugstore w/o Drive-Thru Window</v>
      </c>
      <c r="S69" s="189" t="str">
        <v xml:space="preserve">     Pharmacy/Drugstore w/o Drive-Thru Window</v>
      </c>
    </row>
    <row r="70" spans="2:19" ht="15" customHeight="1" x14ac:dyDescent="0.2">
      <c r="B70" s="255" t="s">
        <v>545</v>
      </c>
      <c r="C70" s="256" t="s">
        <v>166</v>
      </c>
      <c r="D70" s="257" t="s">
        <v>20</v>
      </c>
      <c r="E70" s="258">
        <v>10.29</v>
      </c>
      <c r="F70" s="259">
        <v>0.49</v>
      </c>
      <c r="G70" s="260" t="s">
        <v>123</v>
      </c>
      <c r="H70" s="261">
        <f t="shared" si="2"/>
        <v>5.25</v>
      </c>
      <c r="I70" s="261">
        <v>5.6</v>
      </c>
      <c r="J70" s="259">
        <v>0.5</v>
      </c>
      <c r="K70" s="261">
        <f t="shared" si="3"/>
        <v>2.8</v>
      </c>
      <c r="L70" s="261">
        <f t="shared" ref="L70:L79" si="4">MIN($L$3,K70)</f>
        <v>2.8</v>
      </c>
      <c r="M70" s="275">
        <f t="shared" ref="M70:M79" si="5">ROUND(L70*$H70,2)</f>
        <v>14.7</v>
      </c>
      <c r="O70" s="237" t="str">
        <v xml:space="preserve">     Pharmacy/Drugstore w/ Drive-Thru Window</v>
      </c>
      <c r="P70" s="236" t="str">
        <v xml:space="preserve">     Pharmacy/Drugstore w/ Drive-Thru Window</v>
      </c>
      <c r="Q70" s="189" t="str">
        <v xml:space="preserve">     Pharmacy/Drugstore w/ Drive-Thru Window</v>
      </c>
      <c r="R70" s="189" t="str">
        <v xml:space="preserve">     Pharmacy/Drugstore w/ Drive-Thru Window</v>
      </c>
      <c r="S70" s="189" t="str">
        <v xml:space="preserve">     Pharmacy/Drugstore w/ Drive-Thru Window</v>
      </c>
    </row>
    <row r="71" spans="2:19" ht="15" customHeight="1" x14ac:dyDescent="0.2">
      <c r="B71" s="255" t="s">
        <v>600</v>
      </c>
      <c r="C71" s="256" t="s">
        <v>167</v>
      </c>
      <c r="D71" s="257" t="s">
        <v>168</v>
      </c>
      <c r="E71" s="258">
        <v>3.81</v>
      </c>
      <c r="F71" s="259">
        <v>0.34</v>
      </c>
      <c r="G71" s="260" t="s">
        <v>123</v>
      </c>
      <c r="H71" s="261">
        <f t="shared" si="2"/>
        <v>2.5099999999999998</v>
      </c>
      <c r="I71" s="261">
        <v>5.6</v>
      </c>
      <c r="J71" s="259">
        <v>0.5</v>
      </c>
      <c r="K71" s="261">
        <f t="shared" si="3"/>
        <v>2.8</v>
      </c>
      <c r="L71" s="261">
        <f t="shared" si="4"/>
        <v>2.8</v>
      </c>
      <c r="M71" s="275">
        <f t="shared" si="5"/>
        <v>7.03</v>
      </c>
      <c r="O71" s="237" t="str">
        <v xml:space="preserve">     Shopping Center</v>
      </c>
      <c r="P71" s="236" t="str">
        <v xml:space="preserve">     Shopping Center</v>
      </c>
      <c r="Q71" s="189" t="str">
        <v xml:space="preserve">     Shopping Center</v>
      </c>
      <c r="R71" s="189" t="str">
        <v xml:space="preserve">     Shopping Center</v>
      </c>
      <c r="S71" s="189" t="str">
        <v xml:space="preserve">     Shopping Center</v>
      </c>
    </row>
    <row r="72" spans="2:19" ht="15" customHeight="1" x14ac:dyDescent="0.2">
      <c r="B72" s="255" t="s">
        <v>601</v>
      </c>
      <c r="C72" s="256" t="s">
        <v>172</v>
      </c>
      <c r="D72" s="257" t="s">
        <v>20</v>
      </c>
      <c r="E72" s="258">
        <v>9.24</v>
      </c>
      <c r="F72" s="259">
        <v>0.36</v>
      </c>
      <c r="G72" s="260" t="s">
        <v>123</v>
      </c>
      <c r="H72" s="261">
        <f t="shared" ref="H72:H79" si="6">ROUND(E72*(1-F72),2)</f>
        <v>5.91</v>
      </c>
      <c r="I72" s="261">
        <v>5.6</v>
      </c>
      <c r="J72" s="259">
        <v>0.5</v>
      </c>
      <c r="K72" s="261">
        <f t="shared" ref="K72:K79" si="7">ROUND(I72*J72,2)</f>
        <v>2.8</v>
      </c>
      <c r="L72" s="261">
        <f t="shared" si="4"/>
        <v>2.8</v>
      </c>
      <c r="M72" s="275">
        <f t="shared" si="5"/>
        <v>16.55</v>
      </c>
      <c r="O72" s="237" t="str">
        <v xml:space="preserve">     Supermarket</v>
      </c>
      <c r="P72" s="236" t="str">
        <v xml:space="preserve">     Supermarket</v>
      </c>
      <c r="Q72" s="189" t="str">
        <v xml:space="preserve">     Supermarket</v>
      </c>
      <c r="R72" s="189" t="str">
        <v xml:space="preserve">     Supermarket</v>
      </c>
      <c r="S72" s="189" t="str">
        <v xml:space="preserve">     Supermarket</v>
      </c>
    </row>
    <row r="73" spans="2:19" ht="15" customHeight="1" x14ac:dyDescent="0.2">
      <c r="B73" s="246" t="s">
        <v>547</v>
      </c>
      <c r="C73" s="247" t="s">
        <v>174</v>
      </c>
      <c r="D73" s="248" t="s">
        <v>20</v>
      </c>
      <c r="E73" s="249">
        <v>5</v>
      </c>
      <c r="F73" s="250">
        <v>0.3</v>
      </c>
      <c r="G73" s="251" t="s">
        <v>77</v>
      </c>
      <c r="H73" s="252">
        <f t="shared" si="6"/>
        <v>3.5</v>
      </c>
      <c r="I73" s="252">
        <v>5.6</v>
      </c>
      <c r="J73" s="250">
        <v>0.5</v>
      </c>
      <c r="K73" s="252">
        <f t="shared" si="7"/>
        <v>2.8</v>
      </c>
      <c r="L73" s="252">
        <f t="shared" si="4"/>
        <v>2.8</v>
      </c>
      <c r="M73" s="290">
        <f t="shared" si="5"/>
        <v>9.8000000000000007</v>
      </c>
      <c r="O73" s="237" t="str">
        <v xml:space="preserve">     Toy/Children's Superstore</v>
      </c>
      <c r="P73" s="236" t="str">
        <v xml:space="preserve">     Toy/Children's Superstore</v>
      </c>
      <c r="Q73" s="189" t="str">
        <v xml:space="preserve">     Toy/Children's Superstore</v>
      </c>
      <c r="R73" s="189" t="str">
        <v xml:space="preserve">     Toy/Children's Superstore</v>
      </c>
      <c r="S73" s="189" t="str">
        <v xml:space="preserve">     Toy/Children's Superstore</v>
      </c>
    </row>
    <row r="74" spans="2:19" ht="15" customHeight="1" x14ac:dyDescent="0.2">
      <c r="B74" s="284" t="s">
        <v>616</v>
      </c>
      <c r="C74" s="84" t="s">
        <v>419</v>
      </c>
      <c r="D74" s="85" t="s">
        <v>20</v>
      </c>
      <c r="E74" s="86">
        <v>16.37</v>
      </c>
      <c r="F74" s="87">
        <v>0.3</v>
      </c>
      <c r="G74" s="251" t="s">
        <v>77</v>
      </c>
      <c r="H74" s="252">
        <f t="shared" si="6"/>
        <v>11.46</v>
      </c>
      <c r="I74" s="252">
        <v>5.6</v>
      </c>
      <c r="J74" s="250">
        <v>0.5</v>
      </c>
      <c r="K74" s="252">
        <f t="shared" si="7"/>
        <v>2.8</v>
      </c>
      <c r="L74" s="252">
        <f t="shared" si="4"/>
        <v>2.8</v>
      </c>
      <c r="M74" s="290">
        <f t="shared" si="5"/>
        <v>32.090000000000003</v>
      </c>
      <c r="N74" s="105"/>
      <c r="O74" s="237" t="str">
        <v xml:space="preserve">     Liquor Store</v>
      </c>
      <c r="P74" s="236" t="str">
        <v xml:space="preserve">     Liquor Store</v>
      </c>
      <c r="Q74" s="189" t="str">
        <v xml:space="preserve">     Liquor Store</v>
      </c>
      <c r="R74" s="189" t="str">
        <v xml:space="preserve">     Liquor Store</v>
      </c>
      <c r="S74" s="189" t="str">
        <v xml:space="preserve">     Liquor Store</v>
      </c>
    </row>
    <row r="75" spans="2:19" ht="15" customHeight="1" thickBot="1" x14ac:dyDescent="0.25">
      <c r="B75" s="284" t="s">
        <v>548</v>
      </c>
      <c r="C75" s="285" t="s">
        <v>176</v>
      </c>
      <c r="D75" s="248" t="s">
        <v>20</v>
      </c>
      <c r="E75" s="286">
        <v>1.95</v>
      </c>
      <c r="F75" s="287">
        <v>0.3</v>
      </c>
      <c r="G75" s="288" t="s">
        <v>77</v>
      </c>
      <c r="H75" s="289">
        <f t="shared" si="6"/>
        <v>1.37</v>
      </c>
      <c r="I75" s="289">
        <v>5.6</v>
      </c>
      <c r="J75" s="287">
        <v>0.5</v>
      </c>
      <c r="K75" s="289">
        <f t="shared" si="7"/>
        <v>2.8</v>
      </c>
      <c r="L75" s="289">
        <f t="shared" si="4"/>
        <v>2.8</v>
      </c>
      <c r="M75" s="254">
        <f t="shared" si="5"/>
        <v>3.84</v>
      </c>
      <c r="O75" s="237" t="str">
        <v xml:space="preserve">    Department Store</v>
      </c>
      <c r="P75" s="236" t="str">
        <v xml:space="preserve">    Department Store</v>
      </c>
      <c r="Q75" s="189" t="str">
        <v xml:space="preserve">    Department Store</v>
      </c>
      <c r="R75" s="189" t="str">
        <v xml:space="preserve">    Department Store</v>
      </c>
      <c r="S75" s="189" t="str">
        <v xml:space="preserve">    Department Store</v>
      </c>
    </row>
    <row r="76" spans="2:19" ht="15" customHeight="1" x14ac:dyDescent="0.2">
      <c r="B76" s="277" t="s">
        <v>177</v>
      </c>
      <c r="C76" s="218"/>
      <c r="D76" s="219"/>
      <c r="E76" s="220"/>
      <c r="F76" s="278"/>
      <c r="G76" s="279"/>
      <c r="H76" s="280"/>
      <c r="I76" s="280"/>
      <c r="J76" s="278"/>
      <c r="K76" s="280">
        <f t="shared" si="7"/>
        <v>0</v>
      </c>
      <c r="L76" s="280">
        <f t="shared" si="4"/>
        <v>0</v>
      </c>
      <c r="M76" s="283">
        <f t="shared" si="5"/>
        <v>0</v>
      </c>
      <c r="O76" s="237" t="str">
        <v>SERVICES</v>
      </c>
      <c r="P76" s="236" t="str">
        <v>SERVICES</v>
      </c>
      <c r="Q76" s="189" t="str">
        <v>SERVICES</v>
      </c>
      <c r="R76" s="189" t="str">
        <v>SERVICES</v>
      </c>
      <c r="S76" s="189" t="str">
        <v>SERVICES</v>
      </c>
    </row>
    <row r="77" spans="2:19" ht="15" customHeight="1" x14ac:dyDescent="0.2">
      <c r="B77" s="255" t="s">
        <v>549</v>
      </c>
      <c r="C77" s="256" t="s">
        <v>179</v>
      </c>
      <c r="D77" s="257" t="s">
        <v>20</v>
      </c>
      <c r="E77" s="258">
        <v>12.13</v>
      </c>
      <c r="F77" s="259">
        <v>0.4</v>
      </c>
      <c r="G77" s="260" t="s">
        <v>77</v>
      </c>
      <c r="H77" s="261">
        <f t="shared" si="6"/>
        <v>7.28</v>
      </c>
      <c r="I77" s="261">
        <v>4.45</v>
      </c>
      <c r="J77" s="259">
        <v>0.5</v>
      </c>
      <c r="K77" s="261">
        <f t="shared" si="7"/>
        <v>2.23</v>
      </c>
      <c r="L77" s="261">
        <f t="shared" si="4"/>
        <v>2.23</v>
      </c>
      <c r="M77" s="275">
        <f t="shared" si="5"/>
        <v>16.23</v>
      </c>
      <c r="O77" s="237" t="str">
        <v xml:space="preserve">    Walk-In Bank</v>
      </c>
      <c r="P77" s="236" t="str">
        <v xml:space="preserve">    Walk-In Bank</v>
      </c>
      <c r="Q77" s="189" t="str">
        <v xml:space="preserve">    Walk-In Bank</v>
      </c>
      <c r="R77" s="189" t="str">
        <v xml:space="preserve">    Walk-In Bank</v>
      </c>
      <c r="S77" s="189" t="str">
        <v xml:space="preserve">    Walk-In Bank</v>
      </c>
    </row>
    <row r="78" spans="2:19" ht="15" customHeight="1" x14ac:dyDescent="0.2">
      <c r="B78" s="255" t="s">
        <v>550</v>
      </c>
      <c r="C78" s="265" t="s">
        <v>181</v>
      </c>
      <c r="D78" s="266" t="s">
        <v>182</v>
      </c>
      <c r="E78" s="267">
        <v>27.15</v>
      </c>
      <c r="F78" s="268">
        <v>0.47</v>
      </c>
      <c r="G78" s="269" t="s">
        <v>123</v>
      </c>
      <c r="H78" s="270">
        <f t="shared" si="6"/>
        <v>14.39</v>
      </c>
      <c r="I78" s="270">
        <v>4.45</v>
      </c>
      <c r="J78" s="268">
        <v>0.5</v>
      </c>
      <c r="K78" s="270">
        <f t="shared" si="7"/>
        <v>2.23</v>
      </c>
      <c r="L78" s="270">
        <f t="shared" si="4"/>
        <v>2.23</v>
      </c>
      <c r="M78" s="263">
        <f t="shared" si="5"/>
        <v>32.090000000000003</v>
      </c>
      <c r="O78" s="237" t="str">
        <v xml:space="preserve">    Drive-In Bank</v>
      </c>
      <c r="P78" s="236" t="str">
        <v xml:space="preserve">    Drive-In Bank</v>
      </c>
      <c r="Q78" s="189" t="str">
        <v xml:space="preserve">    Drive-In Bank</v>
      </c>
      <c r="R78" s="189" t="str">
        <v xml:space="preserve">    Drive-In Bank</v>
      </c>
      <c r="S78" s="189" t="str">
        <v xml:space="preserve">    Drive-In Bank</v>
      </c>
    </row>
    <row r="79" spans="2:19" ht="15" customHeight="1" thickBot="1" x14ac:dyDescent="0.25">
      <c r="B79" s="291" t="s">
        <v>551</v>
      </c>
      <c r="C79" s="292" t="s">
        <v>184</v>
      </c>
      <c r="D79" s="293" t="s">
        <v>168</v>
      </c>
      <c r="E79" s="294">
        <v>1.45</v>
      </c>
      <c r="F79" s="295">
        <v>0.3</v>
      </c>
      <c r="G79" s="296" t="s">
        <v>77</v>
      </c>
      <c r="H79" s="297">
        <f t="shared" si="6"/>
        <v>1.02</v>
      </c>
      <c r="I79" s="297">
        <v>6.41</v>
      </c>
      <c r="J79" s="295">
        <v>0.5</v>
      </c>
      <c r="K79" s="297">
        <f t="shared" si="7"/>
        <v>3.21</v>
      </c>
      <c r="L79" s="297">
        <f t="shared" si="4"/>
        <v>3.21</v>
      </c>
      <c r="M79" s="263">
        <f t="shared" si="5"/>
        <v>3.27</v>
      </c>
      <c r="O79" s="237" t="str">
        <v xml:space="preserve">    Hair Salon</v>
      </c>
      <c r="P79" s="236" t="str">
        <v xml:space="preserve">    Hair Salon</v>
      </c>
      <c r="Q79" s="189" t="str">
        <v xml:space="preserve">    Hair Salon</v>
      </c>
      <c r="R79" s="189" t="str">
        <v xml:space="preserve">    Hair Salon</v>
      </c>
      <c r="S79" s="189" t="str">
        <v xml:space="preserve">    Hair Salon</v>
      </c>
    </row>
    <row r="80" spans="2:19" ht="13.5" thickTop="1" x14ac:dyDescent="0.2">
      <c r="B80" s="1"/>
      <c r="C80" s="2"/>
      <c r="D80" s="3"/>
      <c r="E80" s="4"/>
      <c r="F80" s="298" t="s">
        <v>256</v>
      </c>
      <c r="G80" s="3"/>
      <c r="H80" s="4"/>
      <c r="I80" s="4"/>
      <c r="J80" s="5"/>
      <c r="K80" s="4"/>
      <c r="L80" s="3"/>
      <c r="M80" s="3"/>
    </row>
    <row r="81" spans="2:13" x14ac:dyDescent="0.2">
      <c r="B81" s="1"/>
      <c r="C81" s="2"/>
      <c r="D81" s="3"/>
      <c r="E81" s="4"/>
      <c r="F81" s="299" t="s">
        <v>257</v>
      </c>
      <c r="G81" s="3"/>
      <c r="H81" s="4"/>
      <c r="I81" s="4"/>
      <c r="J81" s="5"/>
      <c r="K81" s="4"/>
      <c r="L81" s="3"/>
      <c r="M81" s="3"/>
    </row>
    <row r="82" spans="2:13" x14ac:dyDescent="0.2">
      <c r="B82" s="1"/>
      <c r="C82" s="2"/>
      <c r="D82" s="3"/>
      <c r="E82" s="4"/>
      <c r="F82" s="300" t="s">
        <v>258</v>
      </c>
      <c r="G82" s="3"/>
      <c r="H82" s="4"/>
      <c r="I82" s="4"/>
      <c r="J82" s="5"/>
      <c r="K82" s="4"/>
      <c r="L82" s="3"/>
      <c r="M82" s="3"/>
    </row>
    <row r="83" spans="2:13" x14ac:dyDescent="0.2">
      <c r="B83" s="1"/>
      <c r="C83" s="2"/>
      <c r="D83" s="3"/>
      <c r="E83" s="4"/>
      <c r="F83" s="300" t="s">
        <v>259</v>
      </c>
      <c r="G83" s="3"/>
      <c r="H83" s="4"/>
      <c r="I83" s="4"/>
      <c r="J83" s="5"/>
      <c r="K83" s="4"/>
      <c r="L83" s="3"/>
      <c r="M83" s="3"/>
    </row>
    <row r="85" spans="2:13" x14ac:dyDescent="0.2">
      <c r="B85" s="189">
        <v>1</v>
      </c>
      <c r="C85" s="189">
        <v>2</v>
      </c>
      <c r="D85" s="189">
        <v>3</v>
      </c>
      <c r="E85" s="189">
        <v>4</v>
      </c>
      <c r="F85" s="189">
        <v>5</v>
      </c>
      <c r="G85" s="189">
        <v>6</v>
      </c>
      <c r="H85" s="189">
        <v>7</v>
      </c>
      <c r="I85" s="189">
        <v>8</v>
      </c>
      <c r="J85" s="189">
        <v>9</v>
      </c>
      <c r="K85" s="189">
        <v>10</v>
      </c>
      <c r="L85" s="189">
        <v>11</v>
      </c>
      <c r="M85" s="189">
        <v>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B0E9-5F08-4A51-BECB-FE24D9DBE165}">
  <sheetPr>
    <tabColor rgb="FF0070C0"/>
    <pageSetUpPr fitToPage="1"/>
  </sheetPr>
  <dimension ref="A1:R92"/>
  <sheetViews>
    <sheetView showGridLines="0" showRowColHeaders="0" view="pageBreakPreview" topLeftCell="A61" zoomScale="85" zoomScaleNormal="100" zoomScaleSheetLayoutView="85" workbookViewId="0">
      <selection activeCell="E82" sqref="E82:P82"/>
    </sheetView>
  </sheetViews>
  <sheetFormatPr defaultRowHeight="12.75" x14ac:dyDescent="0.2"/>
  <cols>
    <col min="1" max="1" width="3.85546875" style="9" customWidth="1"/>
    <col min="2" max="3" width="1.140625" style="9" customWidth="1"/>
    <col min="4" max="4" width="43.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hidden="1" customWidth="1"/>
    <col min="13" max="13" width="6.140625" style="131" customWidth="1"/>
    <col min="14" max="14" width="8.140625" style="57" customWidth="1"/>
    <col min="15" max="15" width="8.140625" style="44" customWidth="1"/>
    <col min="16" max="16" width="9.140625" style="44" customWidth="1"/>
    <col min="17" max="17" width="3.85546875" style="44" customWidth="1"/>
    <col min="18" max="18" width="10.140625" style="9" bestFit="1" customWidth="1"/>
    <col min="19" max="221" width="9.140625" style="9"/>
    <col min="222" max="223" width="1.140625" style="9" customWidth="1"/>
    <col min="224" max="224" width="36.140625" style="9" customWidth="1"/>
    <col min="225" max="225" width="9" style="9" customWidth="1"/>
    <col min="226" max="226" width="0" style="9" hidden="1" customWidth="1"/>
    <col min="227" max="227" width="19.85546875" style="9" bestFit="1" customWidth="1"/>
    <col min="228" max="228" width="7.85546875" style="9" customWidth="1"/>
    <col min="229" max="229" width="5.85546875" style="9" customWidth="1"/>
    <col min="230" max="230" width="7.140625" style="9" customWidth="1"/>
    <col min="231" max="231" width="8" style="9" customWidth="1"/>
    <col min="232" max="232" width="9.140625" style="9"/>
    <col min="233" max="233" width="6.140625" style="9" customWidth="1"/>
    <col min="234" max="236" width="8.140625" style="9" customWidth="1"/>
    <col min="237" max="237" width="9.140625" style="9"/>
    <col min="238" max="241" width="10.5703125" style="9" bestFit="1" customWidth="1"/>
    <col min="242" max="245" width="10.85546875" style="9" customWidth="1"/>
    <col min="246" max="477" width="9.140625" style="9"/>
    <col min="478" max="479" width="1.140625" style="9" customWidth="1"/>
    <col min="480" max="480" width="36.140625" style="9" customWidth="1"/>
    <col min="481" max="481" width="9" style="9" customWidth="1"/>
    <col min="482" max="482" width="0" style="9" hidden="1" customWidth="1"/>
    <col min="483" max="483" width="19.85546875" style="9" bestFit="1" customWidth="1"/>
    <col min="484" max="484" width="7.85546875" style="9" customWidth="1"/>
    <col min="485" max="485" width="5.85546875" style="9" customWidth="1"/>
    <col min="486" max="486" width="7.140625" style="9" customWidth="1"/>
    <col min="487" max="487" width="8" style="9" customWidth="1"/>
    <col min="488" max="488" width="9.140625" style="9"/>
    <col min="489" max="489" width="6.140625" style="9" customWidth="1"/>
    <col min="490" max="492" width="8.140625" style="9" customWidth="1"/>
    <col min="493" max="493" width="9.140625" style="9"/>
    <col min="494" max="497" width="10.5703125" style="9" bestFit="1" customWidth="1"/>
    <col min="498" max="501" width="10.85546875" style="9" customWidth="1"/>
    <col min="502" max="733" width="9.140625" style="9"/>
    <col min="734" max="735" width="1.140625" style="9" customWidth="1"/>
    <col min="736" max="736" width="36.140625" style="9" customWidth="1"/>
    <col min="737" max="737" width="9" style="9" customWidth="1"/>
    <col min="738" max="738" width="0" style="9" hidden="1" customWidth="1"/>
    <col min="739" max="739" width="19.85546875" style="9" bestFit="1" customWidth="1"/>
    <col min="740" max="740" width="7.85546875" style="9" customWidth="1"/>
    <col min="741" max="741" width="5.85546875" style="9" customWidth="1"/>
    <col min="742" max="742" width="7.140625" style="9" customWidth="1"/>
    <col min="743" max="743" width="8" style="9" customWidth="1"/>
    <col min="744" max="744" width="9.140625" style="9"/>
    <col min="745" max="745" width="6.140625" style="9" customWidth="1"/>
    <col min="746" max="748" width="8.140625" style="9" customWidth="1"/>
    <col min="749" max="749" width="9.140625" style="9"/>
    <col min="750" max="753" width="10.5703125" style="9" bestFit="1" customWidth="1"/>
    <col min="754" max="757" width="10.85546875" style="9" customWidth="1"/>
    <col min="758" max="989" width="9.140625" style="9"/>
    <col min="990" max="991" width="1.140625" style="9" customWidth="1"/>
    <col min="992" max="992" width="36.140625" style="9" customWidth="1"/>
    <col min="993" max="993" width="9" style="9" customWidth="1"/>
    <col min="994" max="994" width="0" style="9" hidden="1" customWidth="1"/>
    <col min="995" max="995" width="19.85546875" style="9" bestFit="1" customWidth="1"/>
    <col min="996" max="996" width="7.85546875" style="9" customWidth="1"/>
    <col min="997" max="997" width="5.85546875" style="9" customWidth="1"/>
    <col min="998" max="998" width="7.140625" style="9" customWidth="1"/>
    <col min="999" max="999" width="8" style="9" customWidth="1"/>
    <col min="1000" max="1000" width="9.140625" style="9"/>
    <col min="1001" max="1001" width="6.140625" style="9" customWidth="1"/>
    <col min="1002" max="1004" width="8.140625" style="9" customWidth="1"/>
    <col min="1005" max="1005" width="9.140625" style="9"/>
    <col min="1006" max="1009" width="10.5703125" style="9" bestFit="1" customWidth="1"/>
    <col min="1010" max="1013" width="10.85546875" style="9" customWidth="1"/>
    <col min="1014" max="1245" width="9.140625" style="9"/>
    <col min="1246" max="1247" width="1.140625" style="9" customWidth="1"/>
    <col min="1248" max="1248" width="36.140625" style="9" customWidth="1"/>
    <col min="1249" max="1249" width="9" style="9" customWidth="1"/>
    <col min="1250" max="1250" width="0" style="9" hidden="1" customWidth="1"/>
    <col min="1251" max="1251" width="19.85546875" style="9" bestFit="1" customWidth="1"/>
    <col min="1252" max="1252" width="7.85546875" style="9" customWidth="1"/>
    <col min="1253" max="1253" width="5.85546875" style="9" customWidth="1"/>
    <col min="1254" max="1254" width="7.140625" style="9" customWidth="1"/>
    <col min="1255" max="1255" width="8" style="9" customWidth="1"/>
    <col min="1256" max="1256" width="9.140625" style="9"/>
    <col min="1257" max="1257" width="6.140625" style="9" customWidth="1"/>
    <col min="1258" max="1260" width="8.140625" style="9" customWidth="1"/>
    <col min="1261" max="1261" width="9.140625" style="9"/>
    <col min="1262" max="1265" width="10.5703125" style="9" bestFit="1" customWidth="1"/>
    <col min="1266" max="1269" width="10.85546875" style="9" customWidth="1"/>
    <col min="1270" max="1501" width="9.140625" style="9"/>
    <col min="1502" max="1503" width="1.140625" style="9" customWidth="1"/>
    <col min="1504" max="1504" width="36.140625" style="9" customWidth="1"/>
    <col min="1505" max="1505" width="9" style="9" customWidth="1"/>
    <col min="1506" max="1506" width="0" style="9" hidden="1" customWidth="1"/>
    <col min="1507" max="1507" width="19.85546875" style="9" bestFit="1" customWidth="1"/>
    <col min="1508" max="1508" width="7.85546875" style="9" customWidth="1"/>
    <col min="1509" max="1509" width="5.85546875" style="9" customWidth="1"/>
    <col min="1510" max="1510" width="7.140625" style="9" customWidth="1"/>
    <col min="1511" max="1511" width="8" style="9" customWidth="1"/>
    <col min="1512" max="1512" width="9.140625" style="9"/>
    <col min="1513" max="1513" width="6.140625" style="9" customWidth="1"/>
    <col min="1514" max="1516" width="8.140625" style="9" customWidth="1"/>
    <col min="1517" max="1517" width="9.140625" style="9"/>
    <col min="1518" max="1521" width="10.5703125" style="9" bestFit="1" customWidth="1"/>
    <col min="1522" max="1525" width="10.85546875" style="9" customWidth="1"/>
    <col min="1526" max="1757" width="9.140625" style="9"/>
    <col min="1758" max="1759" width="1.140625" style="9" customWidth="1"/>
    <col min="1760" max="1760" width="36.140625" style="9" customWidth="1"/>
    <col min="1761" max="1761" width="9" style="9" customWidth="1"/>
    <col min="1762" max="1762" width="0" style="9" hidden="1" customWidth="1"/>
    <col min="1763" max="1763" width="19.85546875" style="9" bestFit="1" customWidth="1"/>
    <col min="1764" max="1764" width="7.85546875" style="9" customWidth="1"/>
    <col min="1765" max="1765" width="5.85546875" style="9" customWidth="1"/>
    <col min="1766" max="1766" width="7.140625" style="9" customWidth="1"/>
    <col min="1767" max="1767" width="8" style="9" customWidth="1"/>
    <col min="1768" max="1768" width="9.140625" style="9"/>
    <col min="1769" max="1769" width="6.140625" style="9" customWidth="1"/>
    <col min="1770" max="1772" width="8.140625" style="9" customWidth="1"/>
    <col min="1773" max="1773" width="9.140625" style="9"/>
    <col min="1774" max="1777" width="10.5703125" style="9" bestFit="1" customWidth="1"/>
    <col min="1778" max="1781" width="10.85546875" style="9" customWidth="1"/>
    <col min="1782" max="2013" width="9.140625" style="9"/>
    <col min="2014" max="2015" width="1.140625" style="9" customWidth="1"/>
    <col min="2016" max="2016" width="36.140625" style="9" customWidth="1"/>
    <col min="2017" max="2017" width="9" style="9" customWidth="1"/>
    <col min="2018" max="2018" width="0" style="9" hidden="1" customWidth="1"/>
    <col min="2019" max="2019" width="19.85546875" style="9" bestFit="1" customWidth="1"/>
    <col min="2020" max="2020" width="7.85546875" style="9" customWidth="1"/>
    <col min="2021" max="2021" width="5.85546875" style="9" customWidth="1"/>
    <col min="2022" max="2022" width="7.140625" style="9" customWidth="1"/>
    <col min="2023" max="2023" width="8" style="9" customWidth="1"/>
    <col min="2024" max="2024" width="9.140625" style="9"/>
    <col min="2025" max="2025" width="6.140625" style="9" customWidth="1"/>
    <col min="2026" max="2028" width="8.140625" style="9" customWidth="1"/>
    <col min="2029" max="2029" width="9.140625" style="9"/>
    <col min="2030" max="2033" width="10.5703125" style="9" bestFit="1" customWidth="1"/>
    <col min="2034" max="2037" width="10.85546875" style="9" customWidth="1"/>
    <col min="2038" max="2269" width="9.140625" style="9"/>
    <col min="2270" max="2271" width="1.140625" style="9" customWidth="1"/>
    <col min="2272" max="2272" width="36.140625" style="9" customWidth="1"/>
    <col min="2273" max="2273" width="9" style="9" customWidth="1"/>
    <col min="2274" max="2274" width="0" style="9" hidden="1" customWidth="1"/>
    <col min="2275" max="2275" width="19.85546875" style="9" bestFit="1" customWidth="1"/>
    <col min="2276" max="2276" width="7.85546875" style="9" customWidth="1"/>
    <col min="2277" max="2277" width="5.85546875" style="9" customWidth="1"/>
    <col min="2278" max="2278" width="7.140625" style="9" customWidth="1"/>
    <col min="2279" max="2279" width="8" style="9" customWidth="1"/>
    <col min="2280" max="2280" width="9.140625" style="9"/>
    <col min="2281" max="2281" width="6.140625" style="9" customWidth="1"/>
    <col min="2282" max="2284" width="8.140625" style="9" customWidth="1"/>
    <col min="2285" max="2285" width="9.140625" style="9"/>
    <col min="2286" max="2289" width="10.5703125" style="9" bestFit="1" customWidth="1"/>
    <col min="2290" max="2293" width="10.85546875" style="9" customWidth="1"/>
    <col min="2294" max="2525" width="9.140625" style="9"/>
    <col min="2526" max="2527" width="1.140625" style="9" customWidth="1"/>
    <col min="2528" max="2528" width="36.140625" style="9" customWidth="1"/>
    <col min="2529" max="2529" width="9" style="9" customWidth="1"/>
    <col min="2530" max="2530" width="0" style="9" hidden="1" customWidth="1"/>
    <col min="2531" max="2531" width="19.85546875" style="9" bestFit="1" customWidth="1"/>
    <col min="2532" max="2532" width="7.85546875" style="9" customWidth="1"/>
    <col min="2533" max="2533" width="5.85546875" style="9" customWidth="1"/>
    <col min="2534" max="2534" width="7.140625" style="9" customWidth="1"/>
    <col min="2535" max="2535" width="8" style="9" customWidth="1"/>
    <col min="2536" max="2536" width="9.140625" style="9"/>
    <col min="2537" max="2537" width="6.140625" style="9" customWidth="1"/>
    <col min="2538" max="2540" width="8.140625" style="9" customWidth="1"/>
    <col min="2541" max="2541" width="9.140625" style="9"/>
    <col min="2542" max="2545" width="10.5703125" style="9" bestFit="1" customWidth="1"/>
    <col min="2546" max="2549" width="10.85546875" style="9" customWidth="1"/>
    <col min="2550" max="2781" width="9.140625" style="9"/>
    <col min="2782" max="2783" width="1.140625" style="9" customWidth="1"/>
    <col min="2784" max="2784" width="36.140625" style="9" customWidth="1"/>
    <col min="2785" max="2785" width="9" style="9" customWidth="1"/>
    <col min="2786" max="2786" width="0" style="9" hidden="1" customWidth="1"/>
    <col min="2787" max="2787" width="19.85546875" style="9" bestFit="1" customWidth="1"/>
    <col min="2788" max="2788" width="7.85546875" style="9" customWidth="1"/>
    <col min="2789" max="2789" width="5.85546875" style="9" customWidth="1"/>
    <col min="2790" max="2790" width="7.140625" style="9" customWidth="1"/>
    <col min="2791" max="2791" width="8" style="9" customWidth="1"/>
    <col min="2792" max="2792" width="9.140625" style="9"/>
    <col min="2793" max="2793" width="6.140625" style="9" customWidth="1"/>
    <col min="2794" max="2796" width="8.140625" style="9" customWidth="1"/>
    <col min="2797" max="2797" width="9.140625" style="9"/>
    <col min="2798" max="2801" width="10.5703125" style="9" bestFit="1" customWidth="1"/>
    <col min="2802" max="2805" width="10.85546875" style="9" customWidth="1"/>
    <col min="2806" max="3037" width="9.140625" style="9"/>
    <col min="3038" max="3039" width="1.140625" style="9" customWidth="1"/>
    <col min="3040" max="3040" width="36.140625" style="9" customWidth="1"/>
    <col min="3041" max="3041" width="9" style="9" customWidth="1"/>
    <col min="3042" max="3042" width="0" style="9" hidden="1" customWidth="1"/>
    <col min="3043" max="3043" width="19.85546875" style="9" bestFit="1" customWidth="1"/>
    <col min="3044" max="3044" width="7.85546875" style="9" customWidth="1"/>
    <col min="3045" max="3045" width="5.85546875" style="9" customWidth="1"/>
    <col min="3046" max="3046" width="7.140625" style="9" customWidth="1"/>
    <col min="3047" max="3047" width="8" style="9" customWidth="1"/>
    <col min="3048" max="3048" width="9.140625" style="9"/>
    <col min="3049" max="3049" width="6.140625" style="9" customWidth="1"/>
    <col min="3050" max="3052" width="8.140625" style="9" customWidth="1"/>
    <col min="3053" max="3053" width="9.140625" style="9"/>
    <col min="3054" max="3057" width="10.5703125" style="9" bestFit="1" customWidth="1"/>
    <col min="3058" max="3061" width="10.85546875" style="9" customWidth="1"/>
    <col min="3062" max="3293" width="9.140625" style="9"/>
    <col min="3294" max="3295" width="1.140625" style="9" customWidth="1"/>
    <col min="3296" max="3296" width="36.140625" style="9" customWidth="1"/>
    <col min="3297" max="3297" width="9" style="9" customWidth="1"/>
    <col min="3298" max="3298" width="0" style="9" hidden="1" customWidth="1"/>
    <col min="3299" max="3299" width="19.85546875" style="9" bestFit="1" customWidth="1"/>
    <col min="3300" max="3300" width="7.85546875" style="9" customWidth="1"/>
    <col min="3301" max="3301" width="5.85546875" style="9" customWidth="1"/>
    <col min="3302" max="3302" width="7.140625" style="9" customWidth="1"/>
    <col min="3303" max="3303" width="8" style="9" customWidth="1"/>
    <col min="3304" max="3304" width="9.140625" style="9"/>
    <col min="3305" max="3305" width="6.140625" style="9" customWidth="1"/>
    <col min="3306" max="3308" width="8.140625" style="9" customWidth="1"/>
    <col min="3309" max="3309" width="9.140625" style="9"/>
    <col min="3310" max="3313" width="10.5703125" style="9" bestFit="1" customWidth="1"/>
    <col min="3314" max="3317" width="10.85546875" style="9" customWidth="1"/>
    <col min="3318" max="3549" width="9.140625" style="9"/>
    <col min="3550" max="3551" width="1.140625" style="9" customWidth="1"/>
    <col min="3552" max="3552" width="36.140625" style="9" customWidth="1"/>
    <col min="3553" max="3553" width="9" style="9" customWidth="1"/>
    <col min="3554" max="3554" width="0" style="9" hidden="1" customWidth="1"/>
    <col min="3555" max="3555" width="19.85546875" style="9" bestFit="1" customWidth="1"/>
    <col min="3556" max="3556" width="7.85546875" style="9" customWidth="1"/>
    <col min="3557" max="3557" width="5.85546875" style="9" customWidth="1"/>
    <col min="3558" max="3558" width="7.140625" style="9" customWidth="1"/>
    <col min="3559" max="3559" width="8" style="9" customWidth="1"/>
    <col min="3560" max="3560" width="9.140625" style="9"/>
    <col min="3561" max="3561" width="6.140625" style="9" customWidth="1"/>
    <col min="3562" max="3564" width="8.140625" style="9" customWidth="1"/>
    <col min="3565" max="3565" width="9.140625" style="9"/>
    <col min="3566" max="3569" width="10.5703125" style="9" bestFit="1" customWidth="1"/>
    <col min="3570" max="3573" width="10.85546875" style="9" customWidth="1"/>
    <col min="3574" max="3805" width="9.140625" style="9"/>
    <col min="3806" max="3807" width="1.140625" style="9" customWidth="1"/>
    <col min="3808" max="3808" width="36.140625" style="9" customWidth="1"/>
    <col min="3809" max="3809" width="9" style="9" customWidth="1"/>
    <col min="3810" max="3810" width="0" style="9" hidden="1" customWidth="1"/>
    <col min="3811" max="3811" width="19.85546875" style="9" bestFit="1" customWidth="1"/>
    <col min="3812" max="3812" width="7.85546875" style="9" customWidth="1"/>
    <col min="3813" max="3813" width="5.85546875" style="9" customWidth="1"/>
    <col min="3814" max="3814" width="7.140625" style="9" customWidth="1"/>
    <col min="3815" max="3815" width="8" style="9" customWidth="1"/>
    <col min="3816" max="3816" width="9.140625" style="9"/>
    <col min="3817" max="3817" width="6.140625" style="9" customWidth="1"/>
    <col min="3818" max="3820" width="8.140625" style="9" customWidth="1"/>
    <col min="3821" max="3821" width="9.140625" style="9"/>
    <col min="3822" max="3825" width="10.5703125" style="9" bestFit="1" customWidth="1"/>
    <col min="3826" max="3829" width="10.85546875" style="9" customWidth="1"/>
    <col min="3830" max="4061" width="9.140625" style="9"/>
    <col min="4062" max="4063" width="1.140625" style="9" customWidth="1"/>
    <col min="4064" max="4064" width="36.140625" style="9" customWidth="1"/>
    <col min="4065" max="4065" width="9" style="9" customWidth="1"/>
    <col min="4066" max="4066" width="0" style="9" hidden="1" customWidth="1"/>
    <col min="4067" max="4067" width="19.85546875" style="9" bestFit="1" customWidth="1"/>
    <col min="4068" max="4068" width="7.85546875" style="9" customWidth="1"/>
    <col min="4069" max="4069" width="5.85546875" style="9" customWidth="1"/>
    <col min="4070" max="4070" width="7.140625" style="9" customWidth="1"/>
    <col min="4071" max="4071" width="8" style="9" customWidth="1"/>
    <col min="4072" max="4072" width="9.140625" style="9"/>
    <col min="4073" max="4073" width="6.140625" style="9" customWidth="1"/>
    <col min="4074" max="4076" width="8.140625" style="9" customWidth="1"/>
    <col min="4077" max="4077" width="9.140625" style="9"/>
    <col min="4078" max="4081" width="10.5703125" style="9" bestFit="1" customWidth="1"/>
    <col min="4082" max="4085" width="10.85546875" style="9" customWidth="1"/>
    <col min="4086" max="4317" width="9.140625" style="9"/>
    <col min="4318" max="4319" width="1.140625" style="9" customWidth="1"/>
    <col min="4320" max="4320" width="36.140625" style="9" customWidth="1"/>
    <col min="4321" max="4321" width="9" style="9" customWidth="1"/>
    <col min="4322" max="4322" width="0" style="9" hidden="1" customWidth="1"/>
    <col min="4323" max="4323" width="19.85546875" style="9" bestFit="1" customWidth="1"/>
    <col min="4324" max="4324" width="7.85546875" style="9" customWidth="1"/>
    <col min="4325" max="4325" width="5.85546875" style="9" customWidth="1"/>
    <col min="4326" max="4326" width="7.140625" style="9" customWidth="1"/>
    <col min="4327" max="4327" width="8" style="9" customWidth="1"/>
    <col min="4328" max="4328" width="9.140625" style="9"/>
    <col min="4329" max="4329" width="6.140625" style="9" customWidth="1"/>
    <col min="4330" max="4332" width="8.140625" style="9" customWidth="1"/>
    <col min="4333" max="4333" width="9.140625" style="9"/>
    <col min="4334" max="4337" width="10.5703125" style="9" bestFit="1" customWidth="1"/>
    <col min="4338" max="4341" width="10.85546875" style="9" customWidth="1"/>
    <col min="4342" max="4573" width="9.140625" style="9"/>
    <col min="4574" max="4575" width="1.140625" style="9" customWidth="1"/>
    <col min="4576" max="4576" width="36.140625" style="9" customWidth="1"/>
    <col min="4577" max="4577" width="9" style="9" customWidth="1"/>
    <col min="4578" max="4578" width="0" style="9" hidden="1" customWidth="1"/>
    <col min="4579" max="4579" width="19.85546875" style="9" bestFit="1" customWidth="1"/>
    <col min="4580" max="4580" width="7.85546875" style="9" customWidth="1"/>
    <col min="4581" max="4581" width="5.85546875" style="9" customWidth="1"/>
    <col min="4582" max="4582" width="7.140625" style="9" customWidth="1"/>
    <col min="4583" max="4583" width="8" style="9" customWidth="1"/>
    <col min="4584" max="4584" width="9.140625" style="9"/>
    <col min="4585" max="4585" width="6.140625" style="9" customWidth="1"/>
    <col min="4586" max="4588" width="8.140625" style="9" customWidth="1"/>
    <col min="4589" max="4589" width="9.140625" style="9"/>
    <col min="4590" max="4593" width="10.5703125" style="9" bestFit="1" customWidth="1"/>
    <col min="4594" max="4597" width="10.85546875" style="9" customWidth="1"/>
    <col min="4598" max="4829" width="9.140625" style="9"/>
    <col min="4830" max="4831" width="1.140625" style="9" customWidth="1"/>
    <col min="4832" max="4832" width="36.140625" style="9" customWidth="1"/>
    <col min="4833" max="4833" width="9" style="9" customWidth="1"/>
    <col min="4834" max="4834" width="0" style="9" hidden="1" customWidth="1"/>
    <col min="4835" max="4835" width="19.85546875" style="9" bestFit="1" customWidth="1"/>
    <col min="4836" max="4836" width="7.85546875" style="9" customWidth="1"/>
    <col min="4837" max="4837" width="5.85546875" style="9" customWidth="1"/>
    <col min="4838" max="4838" width="7.140625" style="9" customWidth="1"/>
    <col min="4839" max="4839" width="8" style="9" customWidth="1"/>
    <col min="4840" max="4840" width="9.140625" style="9"/>
    <col min="4841" max="4841" width="6.140625" style="9" customWidth="1"/>
    <col min="4842" max="4844" width="8.140625" style="9" customWidth="1"/>
    <col min="4845" max="4845" width="9.140625" style="9"/>
    <col min="4846" max="4849" width="10.5703125" style="9" bestFit="1" customWidth="1"/>
    <col min="4850" max="4853" width="10.85546875" style="9" customWidth="1"/>
    <col min="4854" max="5085" width="9.140625" style="9"/>
    <col min="5086" max="5087" width="1.140625" style="9" customWidth="1"/>
    <col min="5088" max="5088" width="36.140625" style="9" customWidth="1"/>
    <col min="5089" max="5089" width="9" style="9" customWidth="1"/>
    <col min="5090" max="5090" width="0" style="9" hidden="1" customWidth="1"/>
    <col min="5091" max="5091" width="19.85546875" style="9" bestFit="1" customWidth="1"/>
    <col min="5092" max="5092" width="7.85546875" style="9" customWidth="1"/>
    <col min="5093" max="5093" width="5.85546875" style="9" customWidth="1"/>
    <col min="5094" max="5094" width="7.140625" style="9" customWidth="1"/>
    <col min="5095" max="5095" width="8" style="9" customWidth="1"/>
    <col min="5096" max="5096" width="9.140625" style="9"/>
    <col min="5097" max="5097" width="6.140625" style="9" customWidth="1"/>
    <col min="5098" max="5100" width="8.140625" style="9" customWidth="1"/>
    <col min="5101" max="5101" width="9.140625" style="9"/>
    <col min="5102" max="5105" width="10.5703125" style="9" bestFit="1" customWidth="1"/>
    <col min="5106" max="5109" width="10.85546875" style="9" customWidth="1"/>
    <col min="5110" max="5341" width="9.140625" style="9"/>
    <col min="5342" max="5343" width="1.140625" style="9" customWidth="1"/>
    <col min="5344" max="5344" width="36.140625" style="9" customWidth="1"/>
    <col min="5345" max="5345" width="9" style="9" customWidth="1"/>
    <col min="5346" max="5346" width="0" style="9" hidden="1" customWidth="1"/>
    <col min="5347" max="5347" width="19.85546875" style="9" bestFit="1" customWidth="1"/>
    <col min="5348" max="5348" width="7.85546875" style="9" customWidth="1"/>
    <col min="5349" max="5349" width="5.85546875" style="9" customWidth="1"/>
    <col min="5350" max="5350" width="7.140625" style="9" customWidth="1"/>
    <col min="5351" max="5351" width="8" style="9" customWidth="1"/>
    <col min="5352" max="5352" width="9.140625" style="9"/>
    <col min="5353" max="5353" width="6.140625" style="9" customWidth="1"/>
    <col min="5354" max="5356" width="8.140625" style="9" customWidth="1"/>
    <col min="5357" max="5357" width="9.140625" style="9"/>
    <col min="5358" max="5361" width="10.5703125" style="9" bestFit="1" customWidth="1"/>
    <col min="5362" max="5365" width="10.85546875" style="9" customWidth="1"/>
    <col min="5366" max="5597" width="9.140625" style="9"/>
    <col min="5598" max="5599" width="1.140625" style="9" customWidth="1"/>
    <col min="5600" max="5600" width="36.140625" style="9" customWidth="1"/>
    <col min="5601" max="5601" width="9" style="9" customWidth="1"/>
    <col min="5602" max="5602" width="0" style="9" hidden="1" customWidth="1"/>
    <col min="5603" max="5603" width="19.85546875" style="9" bestFit="1" customWidth="1"/>
    <col min="5604" max="5604" width="7.85546875" style="9" customWidth="1"/>
    <col min="5605" max="5605" width="5.85546875" style="9" customWidth="1"/>
    <col min="5606" max="5606" width="7.140625" style="9" customWidth="1"/>
    <col min="5607" max="5607" width="8" style="9" customWidth="1"/>
    <col min="5608" max="5608" width="9.140625" style="9"/>
    <col min="5609" max="5609" width="6.140625" style="9" customWidth="1"/>
    <col min="5610" max="5612" width="8.140625" style="9" customWidth="1"/>
    <col min="5613" max="5613" width="9.140625" style="9"/>
    <col min="5614" max="5617" width="10.5703125" style="9" bestFit="1" customWidth="1"/>
    <col min="5618" max="5621" width="10.85546875" style="9" customWidth="1"/>
    <col min="5622" max="5853" width="9.140625" style="9"/>
    <col min="5854" max="5855" width="1.140625" style="9" customWidth="1"/>
    <col min="5856" max="5856" width="36.140625" style="9" customWidth="1"/>
    <col min="5857" max="5857" width="9" style="9" customWidth="1"/>
    <col min="5858" max="5858" width="0" style="9" hidden="1" customWidth="1"/>
    <col min="5859" max="5859" width="19.85546875" style="9" bestFit="1" customWidth="1"/>
    <col min="5860" max="5860" width="7.85546875" style="9" customWidth="1"/>
    <col min="5861" max="5861" width="5.85546875" style="9" customWidth="1"/>
    <col min="5862" max="5862" width="7.140625" style="9" customWidth="1"/>
    <col min="5863" max="5863" width="8" style="9" customWidth="1"/>
    <col min="5864" max="5864" width="9.140625" style="9"/>
    <col min="5865" max="5865" width="6.140625" style="9" customWidth="1"/>
    <col min="5866" max="5868" width="8.140625" style="9" customWidth="1"/>
    <col min="5869" max="5869" width="9.140625" style="9"/>
    <col min="5870" max="5873" width="10.5703125" style="9" bestFit="1" customWidth="1"/>
    <col min="5874" max="5877" width="10.85546875" style="9" customWidth="1"/>
    <col min="5878" max="6109" width="9.140625" style="9"/>
    <col min="6110" max="6111" width="1.140625" style="9" customWidth="1"/>
    <col min="6112" max="6112" width="36.140625" style="9" customWidth="1"/>
    <col min="6113" max="6113" width="9" style="9" customWidth="1"/>
    <col min="6114" max="6114" width="0" style="9" hidden="1" customWidth="1"/>
    <col min="6115" max="6115" width="19.85546875" style="9" bestFit="1" customWidth="1"/>
    <col min="6116" max="6116" width="7.85546875" style="9" customWidth="1"/>
    <col min="6117" max="6117" width="5.85546875" style="9" customWidth="1"/>
    <col min="6118" max="6118" width="7.140625" style="9" customWidth="1"/>
    <col min="6119" max="6119" width="8" style="9" customWidth="1"/>
    <col min="6120" max="6120" width="9.140625" style="9"/>
    <col min="6121" max="6121" width="6.140625" style="9" customWidth="1"/>
    <col min="6122" max="6124" width="8.140625" style="9" customWidth="1"/>
    <col min="6125" max="6125" width="9.140625" style="9"/>
    <col min="6126" max="6129" width="10.5703125" style="9" bestFit="1" customWidth="1"/>
    <col min="6130" max="6133" width="10.85546875" style="9" customWidth="1"/>
    <col min="6134" max="6365" width="9.140625" style="9"/>
    <col min="6366" max="6367" width="1.140625" style="9" customWidth="1"/>
    <col min="6368" max="6368" width="36.140625" style="9" customWidth="1"/>
    <col min="6369" max="6369" width="9" style="9" customWidth="1"/>
    <col min="6370" max="6370" width="0" style="9" hidden="1" customWidth="1"/>
    <col min="6371" max="6371" width="19.85546875" style="9" bestFit="1" customWidth="1"/>
    <col min="6372" max="6372" width="7.85546875" style="9" customWidth="1"/>
    <col min="6373" max="6373" width="5.85546875" style="9" customWidth="1"/>
    <col min="6374" max="6374" width="7.140625" style="9" customWidth="1"/>
    <col min="6375" max="6375" width="8" style="9" customWidth="1"/>
    <col min="6376" max="6376" width="9.140625" style="9"/>
    <col min="6377" max="6377" width="6.140625" style="9" customWidth="1"/>
    <col min="6378" max="6380" width="8.140625" style="9" customWidth="1"/>
    <col min="6381" max="6381" width="9.140625" style="9"/>
    <col min="6382" max="6385" width="10.5703125" style="9" bestFit="1" customWidth="1"/>
    <col min="6386" max="6389" width="10.85546875" style="9" customWidth="1"/>
    <col min="6390" max="6621" width="9.140625" style="9"/>
    <col min="6622" max="6623" width="1.140625" style="9" customWidth="1"/>
    <col min="6624" max="6624" width="36.140625" style="9" customWidth="1"/>
    <col min="6625" max="6625" width="9" style="9" customWidth="1"/>
    <col min="6626" max="6626" width="0" style="9" hidden="1" customWidth="1"/>
    <col min="6627" max="6627" width="19.85546875" style="9" bestFit="1" customWidth="1"/>
    <col min="6628" max="6628" width="7.85546875" style="9" customWidth="1"/>
    <col min="6629" max="6629" width="5.85546875" style="9" customWidth="1"/>
    <col min="6630" max="6630" width="7.140625" style="9" customWidth="1"/>
    <col min="6631" max="6631" width="8" style="9" customWidth="1"/>
    <col min="6632" max="6632" width="9.140625" style="9"/>
    <col min="6633" max="6633" width="6.140625" style="9" customWidth="1"/>
    <col min="6634" max="6636" width="8.140625" style="9" customWidth="1"/>
    <col min="6637" max="6637" width="9.140625" style="9"/>
    <col min="6638" max="6641" width="10.5703125" style="9" bestFit="1" customWidth="1"/>
    <col min="6642" max="6645" width="10.85546875" style="9" customWidth="1"/>
    <col min="6646" max="6877" width="9.140625" style="9"/>
    <col min="6878" max="6879" width="1.140625" style="9" customWidth="1"/>
    <col min="6880" max="6880" width="36.140625" style="9" customWidth="1"/>
    <col min="6881" max="6881" width="9" style="9" customWidth="1"/>
    <col min="6882" max="6882" width="0" style="9" hidden="1" customWidth="1"/>
    <col min="6883" max="6883" width="19.85546875" style="9" bestFit="1" customWidth="1"/>
    <col min="6884" max="6884" width="7.85546875" style="9" customWidth="1"/>
    <col min="6885" max="6885" width="5.85546875" style="9" customWidth="1"/>
    <col min="6886" max="6886" width="7.140625" style="9" customWidth="1"/>
    <col min="6887" max="6887" width="8" style="9" customWidth="1"/>
    <col min="6888" max="6888" width="9.140625" style="9"/>
    <col min="6889" max="6889" width="6.140625" style="9" customWidth="1"/>
    <col min="6890" max="6892" width="8.140625" style="9" customWidth="1"/>
    <col min="6893" max="6893" width="9.140625" style="9"/>
    <col min="6894" max="6897" width="10.5703125" style="9" bestFit="1" customWidth="1"/>
    <col min="6898" max="6901" width="10.85546875" style="9" customWidth="1"/>
    <col min="6902" max="7133" width="9.140625" style="9"/>
    <col min="7134" max="7135" width="1.140625" style="9" customWidth="1"/>
    <col min="7136" max="7136" width="36.140625" style="9" customWidth="1"/>
    <col min="7137" max="7137" width="9" style="9" customWidth="1"/>
    <col min="7138" max="7138" width="0" style="9" hidden="1" customWidth="1"/>
    <col min="7139" max="7139" width="19.85546875" style="9" bestFit="1" customWidth="1"/>
    <col min="7140" max="7140" width="7.85546875" style="9" customWidth="1"/>
    <col min="7141" max="7141" width="5.85546875" style="9" customWidth="1"/>
    <col min="7142" max="7142" width="7.140625" style="9" customWidth="1"/>
    <col min="7143" max="7143" width="8" style="9" customWidth="1"/>
    <col min="7144" max="7144" width="9.140625" style="9"/>
    <col min="7145" max="7145" width="6.140625" style="9" customWidth="1"/>
    <col min="7146" max="7148" width="8.140625" style="9" customWidth="1"/>
    <col min="7149" max="7149" width="9.140625" style="9"/>
    <col min="7150" max="7153" width="10.5703125" style="9" bestFit="1" customWidth="1"/>
    <col min="7154" max="7157" width="10.85546875" style="9" customWidth="1"/>
    <col min="7158" max="7389" width="9.140625" style="9"/>
    <col min="7390" max="7391" width="1.140625" style="9" customWidth="1"/>
    <col min="7392" max="7392" width="36.140625" style="9" customWidth="1"/>
    <col min="7393" max="7393" width="9" style="9" customWidth="1"/>
    <col min="7394" max="7394" width="0" style="9" hidden="1" customWidth="1"/>
    <col min="7395" max="7395" width="19.85546875" style="9" bestFit="1" customWidth="1"/>
    <col min="7396" max="7396" width="7.85546875" style="9" customWidth="1"/>
    <col min="7397" max="7397" width="5.85546875" style="9" customWidth="1"/>
    <col min="7398" max="7398" width="7.140625" style="9" customWidth="1"/>
    <col min="7399" max="7399" width="8" style="9" customWidth="1"/>
    <col min="7400" max="7400" width="9.140625" style="9"/>
    <col min="7401" max="7401" width="6.140625" style="9" customWidth="1"/>
    <col min="7402" max="7404" width="8.140625" style="9" customWidth="1"/>
    <col min="7405" max="7405" width="9.140625" style="9"/>
    <col min="7406" max="7409" width="10.5703125" style="9" bestFit="1" customWidth="1"/>
    <col min="7410" max="7413" width="10.85546875" style="9" customWidth="1"/>
    <col min="7414" max="7645" width="9.140625" style="9"/>
    <col min="7646" max="7647" width="1.140625" style="9" customWidth="1"/>
    <col min="7648" max="7648" width="36.140625" style="9" customWidth="1"/>
    <col min="7649" max="7649" width="9" style="9" customWidth="1"/>
    <col min="7650" max="7650" width="0" style="9" hidden="1" customWidth="1"/>
    <col min="7651" max="7651" width="19.85546875" style="9" bestFit="1" customWidth="1"/>
    <col min="7652" max="7652" width="7.85546875" style="9" customWidth="1"/>
    <col min="7653" max="7653" width="5.85546875" style="9" customWidth="1"/>
    <col min="7654" max="7654" width="7.140625" style="9" customWidth="1"/>
    <col min="7655" max="7655" width="8" style="9" customWidth="1"/>
    <col min="7656" max="7656" width="9.140625" style="9"/>
    <col min="7657" max="7657" width="6.140625" style="9" customWidth="1"/>
    <col min="7658" max="7660" width="8.140625" style="9" customWidth="1"/>
    <col min="7661" max="7661" width="9.140625" style="9"/>
    <col min="7662" max="7665" width="10.5703125" style="9" bestFit="1" customWidth="1"/>
    <col min="7666" max="7669" width="10.85546875" style="9" customWidth="1"/>
    <col min="7670" max="7901" width="9.140625" style="9"/>
    <col min="7902" max="7903" width="1.140625" style="9" customWidth="1"/>
    <col min="7904" max="7904" width="36.140625" style="9" customWidth="1"/>
    <col min="7905" max="7905" width="9" style="9" customWidth="1"/>
    <col min="7906" max="7906" width="0" style="9" hidden="1" customWidth="1"/>
    <col min="7907" max="7907" width="19.85546875" style="9" bestFit="1" customWidth="1"/>
    <col min="7908" max="7908" width="7.85546875" style="9" customWidth="1"/>
    <col min="7909" max="7909" width="5.85546875" style="9" customWidth="1"/>
    <col min="7910" max="7910" width="7.140625" style="9" customWidth="1"/>
    <col min="7911" max="7911" width="8" style="9" customWidth="1"/>
    <col min="7912" max="7912" width="9.140625" style="9"/>
    <col min="7913" max="7913" width="6.140625" style="9" customWidth="1"/>
    <col min="7914" max="7916" width="8.140625" style="9" customWidth="1"/>
    <col min="7917" max="7917" width="9.140625" style="9"/>
    <col min="7918" max="7921" width="10.5703125" style="9" bestFit="1" customWidth="1"/>
    <col min="7922" max="7925" width="10.85546875" style="9" customWidth="1"/>
    <col min="7926" max="8157" width="9.140625" style="9"/>
    <col min="8158" max="8159" width="1.140625" style="9" customWidth="1"/>
    <col min="8160" max="8160" width="36.140625" style="9" customWidth="1"/>
    <col min="8161" max="8161" width="9" style="9" customWidth="1"/>
    <col min="8162" max="8162" width="0" style="9" hidden="1" customWidth="1"/>
    <col min="8163" max="8163" width="19.85546875" style="9" bestFit="1" customWidth="1"/>
    <col min="8164" max="8164" width="7.85546875" style="9" customWidth="1"/>
    <col min="8165" max="8165" width="5.85546875" style="9" customWidth="1"/>
    <col min="8166" max="8166" width="7.140625" style="9" customWidth="1"/>
    <col min="8167" max="8167" width="8" style="9" customWidth="1"/>
    <col min="8168" max="8168" width="9.140625" style="9"/>
    <col min="8169" max="8169" width="6.140625" style="9" customWidth="1"/>
    <col min="8170" max="8172" width="8.140625" style="9" customWidth="1"/>
    <col min="8173" max="8173" width="9.140625" style="9"/>
    <col min="8174" max="8177" width="10.5703125" style="9" bestFit="1" customWidth="1"/>
    <col min="8178" max="8181" width="10.85546875" style="9" customWidth="1"/>
    <col min="8182" max="8413" width="9.140625" style="9"/>
    <col min="8414" max="8415" width="1.140625" style="9" customWidth="1"/>
    <col min="8416" max="8416" width="36.140625" style="9" customWidth="1"/>
    <col min="8417" max="8417" width="9" style="9" customWidth="1"/>
    <col min="8418" max="8418" width="0" style="9" hidden="1" customWidth="1"/>
    <col min="8419" max="8419" width="19.85546875" style="9" bestFit="1" customWidth="1"/>
    <col min="8420" max="8420" width="7.85546875" style="9" customWidth="1"/>
    <col min="8421" max="8421" width="5.85546875" style="9" customWidth="1"/>
    <col min="8422" max="8422" width="7.140625" style="9" customWidth="1"/>
    <col min="8423" max="8423" width="8" style="9" customWidth="1"/>
    <col min="8424" max="8424" width="9.140625" style="9"/>
    <col min="8425" max="8425" width="6.140625" style="9" customWidth="1"/>
    <col min="8426" max="8428" width="8.140625" style="9" customWidth="1"/>
    <col min="8429" max="8429" width="9.140625" style="9"/>
    <col min="8430" max="8433" width="10.5703125" style="9" bestFit="1" customWidth="1"/>
    <col min="8434" max="8437" width="10.85546875" style="9" customWidth="1"/>
    <col min="8438" max="8669" width="9.140625" style="9"/>
    <col min="8670" max="8671" width="1.140625" style="9" customWidth="1"/>
    <col min="8672" max="8672" width="36.140625" style="9" customWidth="1"/>
    <col min="8673" max="8673" width="9" style="9" customWidth="1"/>
    <col min="8674" max="8674" width="0" style="9" hidden="1" customWidth="1"/>
    <col min="8675" max="8675" width="19.85546875" style="9" bestFit="1" customWidth="1"/>
    <col min="8676" max="8676" width="7.85546875" style="9" customWidth="1"/>
    <col min="8677" max="8677" width="5.85546875" style="9" customWidth="1"/>
    <col min="8678" max="8678" width="7.140625" style="9" customWidth="1"/>
    <col min="8679" max="8679" width="8" style="9" customWidth="1"/>
    <col min="8680" max="8680" width="9.140625" style="9"/>
    <col min="8681" max="8681" width="6.140625" style="9" customWidth="1"/>
    <col min="8682" max="8684" width="8.140625" style="9" customWidth="1"/>
    <col min="8685" max="8685" width="9.140625" style="9"/>
    <col min="8686" max="8689" width="10.5703125" style="9" bestFit="1" customWidth="1"/>
    <col min="8690" max="8693" width="10.85546875" style="9" customWidth="1"/>
    <col min="8694" max="8925" width="9.140625" style="9"/>
    <col min="8926" max="8927" width="1.140625" style="9" customWidth="1"/>
    <col min="8928" max="8928" width="36.140625" style="9" customWidth="1"/>
    <col min="8929" max="8929" width="9" style="9" customWidth="1"/>
    <col min="8930" max="8930" width="0" style="9" hidden="1" customWidth="1"/>
    <col min="8931" max="8931" width="19.85546875" style="9" bestFit="1" customWidth="1"/>
    <col min="8932" max="8932" width="7.85546875" style="9" customWidth="1"/>
    <col min="8933" max="8933" width="5.85546875" style="9" customWidth="1"/>
    <col min="8934" max="8934" width="7.140625" style="9" customWidth="1"/>
    <col min="8935" max="8935" width="8" style="9" customWidth="1"/>
    <col min="8936" max="8936" width="9.140625" style="9"/>
    <col min="8937" max="8937" width="6.140625" style="9" customWidth="1"/>
    <col min="8938" max="8940" width="8.140625" style="9" customWidth="1"/>
    <col min="8941" max="8941" width="9.140625" style="9"/>
    <col min="8942" max="8945" width="10.5703125" style="9" bestFit="1" customWidth="1"/>
    <col min="8946" max="8949" width="10.85546875" style="9" customWidth="1"/>
    <col min="8950" max="9181" width="9.140625" style="9"/>
    <col min="9182" max="9183" width="1.140625" style="9" customWidth="1"/>
    <col min="9184" max="9184" width="36.140625" style="9" customWidth="1"/>
    <col min="9185" max="9185" width="9" style="9" customWidth="1"/>
    <col min="9186" max="9186" width="0" style="9" hidden="1" customWidth="1"/>
    <col min="9187" max="9187" width="19.85546875" style="9" bestFit="1" customWidth="1"/>
    <col min="9188" max="9188" width="7.85546875" style="9" customWidth="1"/>
    <col min="9189" max="9189" width="5.85546875" style="9" customWidth="1"/>
    <col min="9190" max="9190" width="7.140625" style="9" customWidth="1"/>
    <col min="9191" max="9191" width="8" style="9" customWidth="1"/>
    <col min="9192" max="9192" width="9.140625" style="9"/>
    <col min="9193" max="9193" width="6.140625" style="9" customWidth="1"/>
    <col min="9194" max="9196" width="8.140625" style="9" customWidth="1"/>
    <col min="9197" max="9197" width="9.140625" style="9"/>
    <col min="9198" max="9201" width="10.5703125" style="9" bestFit="1" customWidth="1"/>
    <col min="9202" max="9205" width="10.85546875" style="9" customWidth="1"/>
    <col min="9206" max="9437" width="9.140625" style="9"/>
    <col min="9438" max="9439" width="1.140625" style="9" customWidth="1"/>
    <col min="9440" max="9440" width="36.140625" style="9" customWidth="1"/>
    <col min="9441" max="9441" width="9" style="9" customWidth="1"/>
    <col min="9442" max="9442" width="0" style="9" hidden="1" customWidth="1"/>
    <col min="9443" max="9443" width="19.85546875" style="9" bestFit="1" customWidth="1"/>
    <col min="9444" max="9444" width="7.85546875" style="9" customWidth="1"/>
    <col min="9445" max="9445" width="5.85546875" style="9" customWidth="1"/>
    <col min="9446" max="9446" width="7.140625" style="9" customWidth="1"/>
    <col min="9447" max="9447" width="8" style="9" customWidth="1"/>
    <col min="9448" max="9448" width="9.140625" style="9"/>
    <col min="9449" max="9449" width="6.140625" style="9" customWidth="1"/>
    <col min="9450" max="9452" width="8.140625" style="9" customWidth="1"/>
    <col min="9453" max="9453" width="9.140625" style="9"/>
    <col min="9454" max="9457" width="10.5703125" style="9" bestFit="1" customWidth="1"/>
    <col min="9458" max="9461" width="10.85546875" style="9" customWidth="1"/>
    <col min="9462" max="9693" width="9.140625" style="9"/>
    <col min="9694" max="9695" width="1.140625" style="9" customWidth="1"/>
    <col min="9696" max="9696" width="36.140625" style="9" customWidth="1"/>
    <col min="9697" max="9697" width="9" style="9" customWidth="1"/>
    <col min="9698" max="9698" width="0" style="9" hidden="1" customWidth="1"/>
    <col min="9699" max="9699" width="19.85546875" style="9" bestFit="1" customWidth="1"/>
    <col min="9700" max="9700" width="7.85546875" style="9" customWidth="1"/>
    <col min="9701" max="9701" width="5.85546875" style="9" customWidth="1"/>
    <col min="9702" max="9702" width="7.140625" style="9" customWidth="1"/>
    <col min="9703" max="9703" width="8" style="9" customWidth="1"/>
    <col min="9704" max="9704" width="9.140625" style="9"/>
    <col min="9705" max="9705" width="6.140625" style="9" customWidth="1"/>
    <col min="9706" max="9708" width="8.140625" style="9" customWidth="1"/>
    <col min="9709" max="9709" width="9.140625" style="9"/>
    <col min="9710" max="9713" width="10.5703125" style="9" bestFit="1" customWidth="1"/>
    <col min="9714" max="9717" width="10.85546875" style="9" customWidth="1"/>
    <col min="9718" max="9949" width="9.140625" style="9"/>
    <col min="9950" max="9951" width="1.140625" style="9" customWidth="1"/>
    <col min="9952" max="9952" width="36.140625" style="9" customWidth="1"/>
    <col min="9953" max="9953" width="9" style="9" customWidth="1"/>
    <col min="9954" max="9954" width="0" style="9" hidden="1" customWidth="1"/>
    <col min="9955" max="9955" width="19.85546875" style="9" bestFit="1" customWidth="1"/>
    <col min="9956" max="9956" width="7.85546875" style="9" customWidth="1"/>
    <col min="9957" max="9957" width="5.85546875" style="9" customWidth="1"/>
    <col min="9958" max="9958" width="7.140625" style="9" customWidth="1"/>
    <col min="9959" max="9959" width="8" style="9" customWidth="1"/>
    <col min="9960" max="9960" width="9.140625" style="9"/>
    <col min="9961" max="9961" width="6.140625" style="9" customWidth="1"/>
    <col min="9962" max="9964" width="8.140625" style="9" customWidth="1"/>
    <col min="9965" max="9965" width="9.140625" style="9"/>
    <col min="9966" max="9969" width="10.5703125" style="9" bestFit="1" customWidth="1"/>
    <col min="9970" max="9973" width="10.85546875" style="9" customWidth="1"/>
    <col min="9974" max="10205" width="9.140625" style="9"/>
    <col min="10206" max="10207" width="1.140625" style="9" customWidth="1"/>
    <col min="10208" max="10208" width="36.140625" style="9" customWidth="1"/>
    <col min="10209" max="10209" width="9" style="9" customWidth="1"/>
    <col min="10210" max="10210" width="0" style="9" hidden="1" customWidth="1"/>
    <col min="10211" max="10211" width="19.85546875" style="9" bestFit="1" customWidth="1"/>
    <col min="10212" max="10212" width="7.85546875" style="9" customWidth="1"/>
    <col min="10213" max="10213" width="5.85546875" style="9" customWidth="1"/>
    <col min="10214" max="10214" width="7.140625" style="9" customWidth="1"/>
    <col min="10215" max="10215" width="8" style="9" customWidth="1"/>
    <col min="10216" max="10216" width="9.140625" style="9"/>
    <col min="10217" max="10217" width="6.140625" style="9" customWidth="1"/>
    <col min="10218" max="10220" width="8.140625" style="9" customWidth="1"/>
    <col min="10221" max="10221" width="9.140625" style="9"/>
    <col min="10222" max="10225" width="10.5703125" style="9" bestFit="1" customWidth="1"/>
    <col min="10226" max="10229" width="10.85546875" style="9" customWidth="1"/>
    <col min="10230" max="10461" width="9.140625" style="9"/>
    <col min="10462" max="10463" width="1.140625" style="9" customWidth="1"/>
    <col min="10464" max="10464" width="36.140625" style="9" customWidth="1"/>
    <col min="10465" max="10465" width="9" style="9" customWidth="1"/>
    <col min="10466" max="10466" width="0" style="9" hidden="1" customWidth="1"/>
    <col min="10467" max="10467" width="19.85546875" style="9" bestFit="1" customWidth="1"/>
    <col min="10468" max="10468" width="7.85546875" style="9" customWidth="1"/>
    <col min="10469" max="10469" width="5.85546875" style="9" customWidth="1"/>
    <col min="10470" max="10470" width="7.140625" style="9" customWidth="1"/>
    <col min="10471" max="10471" width="8" style="9" customWidth="1"/>
    <col min="10472" max="10472" width="9.140625" style="9"/>
    <col min="10473" max="10473" width="6.140625" style="9" customWidth="1"/>
    <col min="10474" max="10476" width="8.140625" style="9" customWidth="1"/>
    <col min="10477" max="10477" width="9.140625" style="9"/>
    <col min="10478" max="10481" width="10.5703125" style="9" bestFit="1" customWidth="1"/>
    <col min="10482" max="10485" width="10.85546875" style="9" customWidth="1"/>
    <col min="10486" max="10717" width="9.140625" style="9"/>
    <col min="10718" max="10719" width="1.140625" style="9" customWidth="1"/>
    <col min="10720" max="10720" width="36.140625" style="9" customWidth="1"/>
    <col min="10721" max="10721" width="9" style="9" customWidth="1"/>
    <col min="10722" max="10722" width="0" style="9" hidden="1" customWidth="1"/>
    <col min="10723" max="10723" width="19.85546875" style="9" bestFit="1" customWidth="1"/>
    <col min="10724" max="10724" width="7.85546875" style="9" customWidth="1"/>
    <col min="10725" max="10725" width="5.85546875" style="9" customWidth="1"/>
    <col min="10726" max="10726" width="7.140625" style="9" customWidth="1"/>
    <col min="10727" max="10727" width="8" style="9" customWidth="1"/>
    <col min="10728" max="10728" width="9.140625" style="9"/>
    <col min="10729" max="10729" width="6.140625" style="9" customWidth="1"/>
    <col min="10730" max="10732" width="8.140625" style="9" customWidth="1"/>
    <col min="10733" max="10733" width="9.140625" style="9"/>
    <col min="10734" max="10737" width="10.5703125" style="9" bestFit="1" customWidth="1"/>
    <col min="10738" max="10741" width="10.85546875" style="9" customWidth="1"/>
    <col min="10742" max="10973" width="9.140625" style="9"/>
    <col min="10974" max="10975" width="1.140625" style="9" customWidth="1"/>
    <col min="10976" max="10976" width="36.140625" style="9" customWidth="1"/>
    <col min="10977" max="10977" width="9" style="9" customWidth="1"/>
    <col min="10978" max="10978" width="0" style="9" hidden="1" customWidth="1"/>
    <col min="10979" max="10979" width="19.85546875" style="9" bestFit="1" customWidth="1"/>
    <col min="10980" max="10980" width="7.85546875" style="9" customWidth="1"/>
    <col min="10981" max="10981" width="5.85546875" style="9" customWidth="1"/>
    <col min="10982" max="10982" width="7.140625" style="9" customWidth="1"/>
    <col min="10983" max="10983" width="8" style="9" customWidth="1"/>
    <col min="10984" max="10984" width="9.140625" style="9"/>
    <col min="10985" max="10985" width="6.140625" style="9" customWidth="1"/>
    <col min="10986" max="10988" width="8.140625" style="9" customWidth="1"/>
    <col min="10989" max="10989" width="9.140625" style="9"/>
    <col min="10990" max="10993" width="10.5703125" style="9" bestFit="1" customWidth="1"/>
    <col min="10994" max="10997" width="10.85546875" style="9" customWidth="1"/>
    <col min="10998" max="11229" width="9.140625" style="9"/>
    <col min="11230" max="11231" width="1.140625" style="9" customWidth="1"/>
    <col min="11232" max="11232" width="36.140625" style="9" customWidth="1"/>
    <col min="11233" max="11233" width="9" style="9" customWidth="1"/>
    <col min="11234" max="11234" width="0" style="9" hidden="1" customWidth="1"/>
    <col min="11235" max="11235" width="19.85546875" style="9" bestFit="1" customWidth="1"/>
    <col min="11236" max="11236" width="7.85546875" style="9" customWidth="1"/>
    <col min="11237" max="11237" width="5.85546875" style="9" customWidth="1"/>
    <col min="11238" max="11238" width="7.140625" style="9" customWidth="1"/>
    <col min="11239" max="11239" width="8" style="9" customWidth="1"/>
    <col min="11240" max="11240" width="9.140625" style="9"/>
    <col min="11241" max="11241" width="6.140625" style="9" customWidth="1"/>
    <col min="11242" max="11244" width="8.140625" style="9" customWidth="1"/>
    <col min="11245" max="11245" width="9.140625" style="9"/>
    <col min="11246" max="11249" width="10.5703125" style="9" bestFit="1" customWidth="1"/>
    <col min="11250" max="11253" width="10.85546875" style="9" customWidth="1"/>
    <col min="11254" max="11485" width="9.140625" style="9"/>
    <col min="11486" max="11487" width="1.140625" style="9" customWidth="1"/>
    <col min="11488" max="11488" width="36.140625" style="9" customWidth="1"/>
    <col min="11489" max="11489" width="9" style="9" customWidth="1"/>
    <col min="11490" max="11490" width="0" style="9" hidden="1" customWidth="1"/>
    <col min="11491" max="11491" width="19.85546875" style="9" bestFit="1" customWidth="1"/>
    <col min="11492" max="11492" width="7.85546875" style="9" customWidth="1"/>
    <col min="11493" max="11493" width="5.85546875" style="9" customWidth="1"/>
    <col min="11494" max="11494" width="7.140625" style="9" customWidth="1"/>
    <col min="11495" max="11495" width="8" style="9" customWidth="1"/>
    <col min="11496" max="11496" width="9.140625" style="9"/>
    <col min="11497" max="11497" width="6.140625" style="9" customWidth="1"/>
    <col min="11498" max="11500" width="8.140625" style="9" customWidth="1"/>
    <col min="11501" max="11501" width="9.140625" style="9"/>
    <col min="11502" max="11505" width="10.5703125" style="9" bestFit="1" customWidth="1"/>
    <col min="11506" max="11509" width="10.85546875" style="9" customWidth="1"/>
    <col min="11510" max="11741" width="9.140625" style="9"/>
    <col min="11742" max="11743" width="1.140625" style="9" customWidth="1"/>
    <col min="11744" max="11744" width="36.140625" style="9" customWidth="1"/>
    <col min="11745" max="11745" width="9" style="9" customWidth="1"/>
    <col min="11746" max="11746" width="0" style="9" hidden="1" customWidth="1"/>
    <col min="11747" max="11747" width="19.85546875" style="9" bestFit="1" customWidth="1"/>
    <col min="11748" max="11748" width="7.85546875" style="9" customWidth="1"/>
    <col min="11749" max="11749" width="5.85546875" style="9" customWidth="1"/>
    <col min="11750" max="11750" width="7.140625" style="9" customWidth="1"/>
    <col min="11751" max="11751" width="8" style="9" customWidth="1"/>
    <col min="11752" max="11752" width="9.140625" style="9"/>
    <col min="11753" max="11753" width="6.140625" style="9" customWidth="1"/>
    <col min="11754" max="11756" width="8.140625" style="9" customWidth="1"/>
    <col min="11757" max="11757" width="9.140625" style="9"/>
    <col min="11758" max="11761" width="10.5703125" style="9" bestFit="1" customWidth="1"/>
    <col min="11762" max="11765" width="10.85546875" style="9" customWidth="1"/>
    <col min="11766" max="11997" width="9.140625" style="9"/>
    <col min="11998" max="11999" width="1.140625" style="9" customWidth="1"/>
    <col min="12000" max="12000" width="36.140625" style="9" customWidth="1"/>
    <col min="12001" max="12001" width="9" style="9" customWidth="1"/>
    <col min="12002" max="12002" width="0" style="9" hidden="1" customWidth="1"/>
    <col min="12003" max="12003" width="19.85546875" style="9" bestFit="1" customWidth="1"/>
    <col min="12004" max="12004" width="7.85546875" style="9" customWidth="1"/>
    <col min="12005" max="12005" width="5.85546875" style="9" customWidth="1"/>
    <col min="12006" max="12006" width="7.140625" style="9" customWidth="1"/>
    <col min="12007" max="12007" width="8" style="9" customWidth="1"/>
    <col min="12008" max="12008" width="9.140625" style="9"/>
    <col min="12009" max="12009" width="6.140625" style="9" customWidth="1"/>
    <col min="12010" max="12012" width="8.140625" style="9" customWidth="1"/>
    <col min="12013" max="12013" width="9.140625" style="9"/>
    <col min="12014" max="12017" width="10.5703125" style="9" bestFit="1" customWidth="1"/>
    <col min="12018" max="12021" width="10.85546875" style="9" customWidth="1"/>
    <col min="12022" max="12253" width="9.140625" style="9"/>
    <col min="12254" max="12255" width="1.140625" style="9" customWidth="1"/>
    <col min="12256" max="12256" width="36.140625" style="9" customWidth="1"/>
    <col min="12257" max="12257" width="9" style="9" customWidth="1"/>
    <col min="12258" max="12258" width="0" style="9" hidden="1" customWidth="1"/>
    <col min="12259" max="12259" width="19.85546875" style="9" bestFit="1" customWidth="1"/>
    <col min="12260" max="12260" width="7.85546875" style="9" customWidth="1"/>
    <col min="12261" max="12261" width="5.85546875" style="9" customWidth="1"/>
    <col min="12262" max="12262" width="7.140625" style="9" customWidth="1"/>
    <col min="12263" max="12263" width="8" style="9" customWidth="1"/>
    <col min="12264" max="12264" width="9.140625" style="9"/>
    <col min="12265" max="12265" width="6.140625" style="9" customWidth="1"/>
    <col min="12266" max="12268" width="8.140625" style="9" customWidth="1"/>
    <col min="12269" max="12269" width="9.140625" style="9"/>
    <col min="12270" max="12273" width="10.5703125" style="9" bestFit="1" customWidth="1"/>
    <col min="12274" max="12277" width="10.85546875" style="9" customWidth="1"/>
    <col min="12278" max="12509" width="9.140625" style="9"/>
    <col min="12510" max="12511" width="1.140625" style="9" customWidth="1"/>
    <col min="12512" max="12512" width="36.140625" style="9" customWidth="1"/>
    <col min="12513" max="12513" width="9" style="9" customWidth="1"/>
    <col min="12514" max="12514" width="0" style="9" hidden="1" customWidth="1"/>
    <col min="12515" max="12515" width="19.85546875" style="9" bestFit="1" customWidth="1"/>
    <col min="12516" max="12516" width="7.85546875" style="9" customWidth="1"/>
    <col min="12517" max="12517" width="5.85546875" style="9" customWidth="1"/>
    <col min="12518" max="12518" width="7.140625" style="9" customWidth="1"/>
    <col min="12519" max="12519" width="8" style="9" customWidth="1"/>
    <col min="12520" max="12520" width="9.140625" style="9"/>
    <col min="12521" max="12521" width="6.140625" style="9" customWidth="1"/>
    <col min="12522" max="12524" width="8.140625" style="9" customWidth="1"/>
    <col min="12525" max="12525" width="9.140625" style="9"/>
    <col min="12526" max="12529" width="10.5703125" style="9" bestFit="1" customWidth="1"/>
    <col min="12530" max="12533" width="10.85546875" style="9" customWidth="1"/>
    <col min="12534" max="12765" width="9.140625" style="9"/>
    <col min="12766" max="12767" width="1.140625" style="9" customWidth="1"/>
    <col min="12768" max="12768" width="36.140625" style="9" customWidth="1"/>
    <col min="12769" max="12769" width="9" style="9" customWidth="1"/>
    <col min="12770" max="12770" width="0" style="9" hidden="1" customWidth="1"/>
    <col min="12771" max="12771" width="19.85546875" style="9" bestFit="1" customWidth="1"/>
    <col min="12772" max="12772" width="7.85546875" style="9" customWidth="1"/>
    <col min="12773" max="12773" width="5.85546875" style="9" customWidth="1"/>
    <col min="12774" max="12774" width="7.140625" style="9" customWidth="1"/>
    <col min="12775" max="12775" width="8" style="9" customWidth="1"/>
    <col min="12776" max="12776" width="9.140625" style="9"/>
    <col min="12777" max="12777" width="6.140625" style="9" customWidth="1"/>
    <col min="12778" max="12780" width="8.140625" style="9" customWidth="1"/>
    <col min="12781" max="12781" width="9.140625" style="9"/>
    <col min="12782" max="12785" width="10.5703125" style="9" bestFit="1" customWidth="1"/>
    <col min="12786" max="12789" width="10.85546875" style="9" customWidth="1"/>
    <col min="12790" max="13021" width="9.140625" style="9"/>
    <col min="13022" max="13023" width="1.140625" style="9" customWidth="1"/>
    <col min="13024" max="13024" width="36.140625" style="9" customWidth="1"/>
    <col min="13025" max="13025" width="9" style="9" customWidth="1"/>
    <col min="13026" max="13026" width="0" style="9" hidden="1" customWidth="1"/>
    <col min="13027" max="13027" width="19.85546875" style="9" bestFit="1" customWidth="1"/>
    <col min="13028" max="13028" width="7.85546875" style="9" customWidth="1"/>
    <col min="13029" max="13029" width="5.85546875" style="9" customWidth="1"/>
    <col min="13030" max="13030" width="7.140625" style="9" customWidth="1"/>
    <col min="13031" max="13031" width="8" style="9" customWidth="1"/>
    <col min="13032" max="13032" width="9.140625" style="9"/>
    <col min="13033" max="13033" width="6.140625" style="9" customWidth="1"/>
    <col min="13034" max="13036" width="8.140625" style="9" customWidth="1"/>
    <col min="13037" max="13037" width="9.140625" style="9"/>
    <col min="13038" max="13041" width="10.5703125" style="9" bestFit="1" customWidth="1"/>
    <col min="13042" max="13045" width="10.85546875" style="9" customWidth="1"/>
    <col min="13046" max="13277" width="9.140625" style="9"/>
    <col min="13278" max="13279" width="1.140625" style="9" customWidth="1"/>
    <col min="13280" max="13280" width="36.140625" style="9" customWidth="1"/>
    <col min="13281" max="13281" width="9" style="9" customWidth="1"/>
    <col min="13282" max="13282" width="0" style="9" hidden="1" customWidth="1"/>
    <col min="13283" max="13283" width="19.85546875" style="9" bestFit="1" customWidth="1"/>
    <col min="13284" max="13284" width="7.85546875" style="9" customWidth="1"/>
    <col min="13285" max="13285" width="5.85546875" style="9" customWidth="1"/>
    <col min="13286" max="13286" width="7.140625" style="9" customWidth="1"/>
    <col min="13287" max="13287" width="8" style="9" customWidth="1"/>
    <col min="13288" max="13288" width="9.140625" style="9"/>
    <col min="13289" max="13289" width="6.140625" style="9" customWidth="1"/>
    <col min="13290" max="13292" width="8.140625" style="9" customWidth="1"/>
    <col min="13293" max="13293" width="9.140625" style="9"/>
    <col min="13294" max="13297" width="10.5703125" style="9" bestFit="1" customWidth="1"/>
    <col min="13298" max="13301" width="10.85546875" style="9" customWidth="1"/>
    <col min="13302" max="13533" width="9.140625" style="9"/>
    <col min="13534" max="13535" width="1.140625" style="9" customWidth="1"/>
    <col min="13536" max="13536" width="36.140625" style="9" customWidth="1"/>
    <col min="13537" max="13537" width="9" style="9" customWidth="1"/>
    <col min="13538" max="13538" width="0" style="9" hidden="1" customWidth="1"/>
    <col min="13539" max="13539" width="19.85546875" style="9" bestFit="1" customWidth="1"/>
    <col min="13540" max="13540" width="7.85546875" style="9" customWidth="1"/>
    <col min="13541" max="13541" width="5.85546875" style="9" customWidth="1"/>
    <col min="13542" max="13542" width="7.140625" style="9" customWidth="1"/>
    <col min="13543" max="13543" width="8" style="9" customWidth="1"/>
    <col min="13544" max="13544" width="9.140625" style="9"/>
    <col min="13545" max="13545" width="6.140625" style="9" customWidth="1"/>
    <col min="13546" max="13548" width="8.140625" style="9" customWidth="1"/>
    <col min="13549" max="13549" width="9.140625" style="9"/>
    <col min="13550" max="13553" width="10.5703125" style="9" bestFit="1" customWidth="1"/>
    <col min="13554" max="13557" width="10.85546875" style="9" customWidth="1"/>
    <col min="13558" max="13789" width="9.140625" style="9"/>
    <col min="13790" max="13791" width="1.140625" style="9" customWidth="1"/>
    <col min="13792" max="13792" width="36.140625" style="9" customWidth="1"/>
    <col min="13793" max="13793" width="9" style="9" customWidth="1"/>
    <col min="13794" max="13794" width="0" style="9" hidden="1" customWidth="1"/>
    <col min="13795" max="13795" width="19.85546875" style="9" bestFit="1" customWidth="1"/>
    <col min="13796" max="13796" width="7.85546875" style="9" customWidth="1"/>
    <col min="13797" max="13797" width="5.85546875" style="9" customWidth="1"/>
    <col min="13798" max="13798" width="7.140625" style="9" customWidth="1"/>
    <col min="13799" max="13799" width="8" style="9" customWidth="1"/>
    <col min="13800" max="13800" width="9.140625" style="9"/>
    <col min="13801" max="13801" width="6.140625" style="9" customWidth="1"/>
    <col min="13802" max="13804" width="8.140625" style="9" customWidth="1"/>
    <col min="13805" max="13805" width="9.140625" style="9"/>
    <col min="13806" max="13809" width="10.5703125" style="9" bestFit="1" customWidth="1"/>
    <col min="13810" max="13813" width="10.85546875" style="9" customWidth="1"/>
    <col min="13814" max="14045" width="9.140625" style="9"/>
    <col min="14046" max="14047" width="1.140625" style="9" customWidth="1"/>
    <col min="14048" max="14048" width="36.140625" style="9" customWidth="1"/>
    <col min="14049" max="14049" width="9" style="9" customWidth="1"/>
    <col min="14050" max="14050" width="0" style="9" hidden="1" customWidth="1"/>
    <col min="14051" max="14051" width="19.85546875" style="9" bestFit="1" customWidth="1"/>
    <col min="14052" max="14052" width="7.85546875" style="9" customWidth="1"/>
    <col min="14053" max="14053" width="5.85546875" style="9" customWidth="1"/>
    <col min="14054" max="14054" width="7.140625" style="9" customWidth="1"/>
    <col min="14055" max="14055" width="8" style="9" customWidth="1"/>
    <col min="14056" max="14056" width="9.140625" style="9"/>
    <col min="14057" max="14057" width="6.140625" style="9" customWidth="1"/>
    <col min="14058" max="14060" width="8.140625" style="9" customWidth="1"/>
    <col min="14061" max="14061" width="9.140625" style="9"/>
    <col min="14062" max="14065" width="10.5703125" style="9" bestFit="1" customWidth="1"/>
    <col min="14066" max="14069" width="10.85546875" style="9" customWidth="1"/>
    <col min="14070" max="14301" width="9.140625" style="9"/>
    <col min="14302" max="14303" width="1.140625" style="9" customWidth="1"/>
    <col min="14304" max="14304" width="36.140625" style="9" customWidth="1"/>
    <col min="14305" max="14305" width="9" style="9" customWidth="1"/>
    <col min="14306" max="14306" width="0" style="9" hidden="1" customWidth="1"/>
    <col min="14307" max="14307" width="19.85546875" style="9" bestFit="1" customWidth="1"/>
    <col min="14308" max="14308" width="7.85546875" style="9" customWidth="1"/>
    <col min="14309" max="14309" width="5.85546875" style="9" customWidth="1"/>
    <col min="14310" max="14310" width="7.140625" style="9" customWidth="1"/>
    <col min="14311" max="14311" width="8" style="9" customWidth="1"/>
    <col min="14312" max="14312" width="9.140625" style="9"/>
    <col min="14313" max="14313" width="6.140625" style="9" customWidth="1"/>
    <col min="14314" max="14316" width="8.140625" style="9" customWidth="1"/>
    <col min="14317" max="14317" width="9.140625" style="9"/>
    <col min="14318" max="14321" width="10.5703125" style="9" bestFit="1" customWidth="1"/>
    <col min="14322" max="14325" width="10.85546875" style="9" customWidth="1"/>
    <col min="14326" max="14557" width="9.140625" style="9"/>
    <col min="14558" max="14559" width="1.140625" style="9" customWidth="1"/>
    <col min="14560" max="14560" width="36.140625" style="9" customWidth="1"/>
    <col min="14561" max="14561" width="9" style="9" customWidth="1"/>
    <col min="14562" max="14562" width="0" style="9" hidden="1" customWidth="1"/>
    <col min="14563" max="14563" width="19.85546875" style="9" bestFit="1" customWidth="1"/>
    <col min="14564" max="14564" width="7.85546875" style="9" customWidth="1"/>
    <col min="14565" max="14565" width="5.85546875" style="9" customWidth="1"/>
    <col min="14566" max="14566" width="7.140625" style="9" customWidth="1"/>
    <col min="14567" max="14567" width="8" style="9" customWidth="1"/>
    <col min="14568" max="14568" width="9.140625" style="9"/>
    <col min="14569" max="14569" width="6.140625" style="9" customWidth="1"/>
    <col min="14570" max="14572" width="8.140625" style="9" customWidth="1"/>
    <col min="14573" max="14573" width="9.140625" style="9"/>
    <col min="14574" max="14577" width="10.5703125" style="9" bestFit="1" customWidth="1"/>
    <col min="14578" max="14581" width="10.85546875" style="9" customWidth="1"/>
    <col min="14582" max="14813" width="9.140625" style="9"/>
    <col min="14814" max="14815" width="1.140625" style="9" customWidth="1"/>
    <col min="14816" max="14816" width="36.140625" style="9" customWidth="1"/>
    <col min="14817" max="14817" width="9" style="9" customWidth="1"/>
    <col min="14818" max="14818" width="0" style="9" hidden="1" customWidth="1"/>
    <col min="14819" max="14819" width="19.85546875" style="9" bestFit="1" customWidth="1"/>
    <col min="14820" max="14820" width="7.85546875" style="9" customWidth="1"/>
    <col min="14821" max="14821" width="5.85546875" style="9" customWidth="1"/>
    <col min="14822" max="14822" width="7.140625" style="9" customWidth="1"/>
    <col min="14823" max="14823" width="8" style="9" customWidth="1"/>
    <col min="14824" max="14824" width="9.140625" style="9"/>
    <col min="14825" max="14825" width="6.140625" style="9" customWidth="1"/>
    <col min="14826" max="14828" width="8.140625" style="9" customWidth="1"/>
    <col min="14829" max="14829" width="9.140625" style="9"/>
    <col min="14830" max="14833" width="10.5703125" style="9" bestFit="1" customWidth="1"/>
    <col min="14834" max="14837" width="10.85546875" style="9" customWidth="1"/>
    <col min="14838" max="15069" width="9.140625" style="9"/>
    <col min="15070" max="15071" width="1.140625" style="9" customWidth="1"/>
    <col min="15072" max="15072" width="36.140625" style="9" customWidth="1"/>
    <col min="15073" max="15073" width="9" style="9" customWidth="1"/>
    <col min="15074" max="15074" width="0" style="9" hidden="1" customWidth="1"/>
    <col min="15075" max="15075" width="19.85546875" style="9" bestFit="1" customWidth="1"/>
    <col min="15076" max="15076" width="7.85546875" style="9" customWidth="1"/>
    <col min="15077" max="15077" width="5.85546875" style="9" customWidth="1"/>
    <col min="15078" max="15078" width="7.140625" style="9" customWidth="1"/>
    <col min="15079" max="15079" width="8" style="9" customWidth="1"/>
    <col min="15080" max="15080" width="9.140625" style="9"/>
    <col min="15081" max="15081" width="6.140625" style="9" customWidth="1"/>
    <col min="15082" max="15084" width="8.140625" style="9" customWidth="1"/>
    <col min="15085" max="15085" width="9.140625" style="9"/>
    <col min="15086" max="15089" width="10.5703125" style="9" bestFit="1" customWidth="1"/>
    <col min="15090" max="15093" width="10.85546875" style="9" customWidth="1"/>
    <col min="15094" max="15325" width="9.140625" style="9"/>
    <col min="15326" max="15327" width="1.140625" style="9" customWidth="1"/>
    <col min="15328" max="15328" width="36.140625" style="9" customWidth="1"/>
    <col min="15329" max="15329" width="9" style="9" customWidth="1"/>
    <col min="15330" max="15330" width="0" style="9" hidden="1" customWidth="1"/>
    <col min="15331" max="15331" width="19.85546875" style="9" bestFit="1" customWidth="1"/>
    <col min="15332" max="15332" width="7.85546875" style="9" customWidth="1"/>
    <col min="15333" max="15333" width="5.85546875" style="9" customWidth="1"/>
    <col min="15334" max="15334" width="7.140625" style="9" customWidth="1"/>
    <col min="15335" max="15335" width="8" style="9" customWidth="1"/>
    <col min="15336" max="15336" width="9.140625" style="9"/>
    <col min="15337" max="15337" width="6.140625" style="9" customWidth="1"/>
    <col min="15338" max="15340" width="8.140625" style="9" customWidth="1"/>
    <col min="15341" max="15341" width="9.140625" style="9"/>
    <col min="15342" max="15345" width="10.5703125" style="9" bestFit="1" customWidth="1"/>
    <col min="15346" max="15349" width="10.85546875" style="9" customWidth="1"/>
    <col min="15350" max="15581" width="9.140625" style="9"/>
    <col min="15582" max="15583" width="1.140625" style="9" customWidth="1"/>
    <col min="15584" max="15584" width="36.140625" style="9" customWidth="1"/>
    <col min="15585" max="15585" width="9" style="9" customWidth="1"/>
    <col min="15586" max="15586" width="0" style="9" hidden="1" customWidth="1"/>
    <col min="15587" max="15587" width="19.85546875" style="9" bestFit="1" customWidth="1"/>
    <col min="15588" max="15588" width="7.85546875" style="9" customWidth="1"/>
    <col min="15589" max="15589" width="5.85546875" style="9" customWidth="1"/>
    <col min="15590" max="15590" width="7.140625" style="9" customWidth="1"/>
    <col min="15591" max="15591" width="8" style="9" customWidth="1"/>
    <col min="15592" max="15592" width="9.140625" style="9"/>
    <col min="15593" max="15593" width="6.140625" style="9" customWidth="1"/>
    <col min="15594" max="15596" width="8.140625" style="9" customWidth="1"/>
    <col min="15597" max="15597" width="9.140625" style="9"/>
    <col min="15598" max="15601" width="10.5703125" style="9" bestFit="1" customWidth="1"/>
    <col min="15602" max="15605" width="10.85546875" style="9" customWidth="1"/>
    <col min="15606" max="15837" width="9.140625" style="9"/>
    <col min="15838" max="15839" width="1.140625" style="9" customWidth="1"/>
    <col min="15840" max="15840" width="36.140625" style="9" customWidth="1"/>
    <col min="15841" max="15841" width="9" style="9" customWidth="1"/>
    <col min="15842" max="15842" width="0" style="9" hidden="1" customWidth="1"/>
    <col min="15843" max="15843" width="19.85546875" style="9" bestFit="1" customWidth="1"/>
    <col min="15844" max="15844" width="7.85546875" style="9" customWidth="1"/>
    <col min="15845" max="15845" width="5.85546875" style="9" customWidth="1"/>
    <col min="15846" max="15846" width="7.140625" style="9" customWidth="1"/>
    <col min="15847" max="15847" width="8" style="9" customWidth="1"/>
    <col min="15848" max="15848" width="9.140625" style="9"/>
    <col min="15849" max="15849" width="6.140625" style="9" customWidth="1"/>
    <col min="15850" max="15852" width="8.140625" style="9" customWidth="1"/>
    <col min="15853" max="15853" width="9.140625" style="9"/>
    <col min="15854" max="15857" width="10.5703125" style="9" bestFit="1" customWidth="1"/>
    <col min="15858" max="15861" width="10.85546875" style="9" customWidth="1"/>
    <col min="15862" max="16093" width="9.140625" style="9"/>
    <col min="16094" max="16095" width="1.140625" style="9" customWidth="1"/>
    <col min="16096" max="16096" width="36.140625" style="9" customWidth="1"/>
    <col min="16097" max="16097" width="9" style="9" customWidth="1"/>
    <col min="16098" max="16098" width="0" style="9" hidden="1" customWidth="1"/>
    <col min="16099" max="16099" width="19.85546875" style="9" bestFit="1" customWidth="1"/>
    <col min="16100" max="16100" width="7.85546875" style="9" customWidth="1"/>
    <col min="16101" max="16101" width="5.85546875" style="9" customWidth="1"/>
    <col min="16102" max="16102" width="7.140625" style="9" customWidth="1"/>
    <col min="16103" max="16103" width="8" style="9" customWidth="1"/>
    <col min="16104" max="16104" width="9.140625" style="9"/>
    <col min="16105" max="16105" width="6.140625" style="9" customWidth="1"/>
    <col min="16106" max="16108" width="8.140625" style="9" customWidth="1"/>
    <col min="16109" max="16109" width="9.140625" style="9"/>
    <col min="16110" max="16113" width="10.5703125" style="9" bestFit="1" customWidth="1"/>
    <col min="16114" max="16117" width="10.85546875" style="9" customWidth="1"/>
    <col min="16118" max="16384" width="9.140625" style="9"/>
  </cols>
  <sheetData>
    <row r="1" spans="1:17" ht="13.5" thickBot="1" x14ac:dyDescent="0.25">
      <c r="A1" s="1"/>
      <c r="B1" s="1"/>
      <c r="C1" s="1"/>
      <c r="D1" s="1"/>
      <c r="E1" s="2"/>
      <c r="F1" s="3"/>
      <c r="G1" s="4"/>
      <c r="H1" s="5"/>
      <c r="I1" s="3"/>
      <c r="J1" s="4"/>
      <c r="K1" s="4"/>
      <c r="L1" s="4"/>
      <c r="M1" s="5"/>
      <c r="N1" s="4"/>
      <c r="O1" s="3"/>
      <c r="P1" s="3"/>
      <c r="Q1" s="3"/>
    </row>
    <row r="2" spans="1:17" ht="21" hidden="1" thickBot="1" x14ac:dyDescent="0.35">
      <c r="A2" s="1"/>
      <c r="B2" s="681" t="s">
        <v>338</v>
      </c>
      <c r="C2" s="681"/>
      <c r="D2" s="681"/>
      <c r="E2" s="681"/>
      <c r="F2" s="681"/>
      <c r="G2" s="681"/>
      <c r="H2" s="681"/>
      <c r="I2" s="681"/>
      <c r="J2" s="681"/>
      <c r="K2" s="681"/>
      <c r="L2" s="681"/>
      <c r="M2" s="681"/>
      <c r="N2" s="681"/>
      <c r="O2" s="681"/>
      <c r="P2" s="681"/>
      <c r="Q2" s="330"/>
    </row>
    <row r="3" spans="1:17" s="16" customFormat="1" ht="69.75" customHeight="1" thickBot="1" x14ac:dyDescent="0.3">
      <c r="A3" s="8"/>
      <c r="B3" s="682" t="s">
        <v>0</v>
      </c>
      <c r="C3" s="683"/>
      <c r="D3" s="683"/>
      <c r="E3" s="381" t="s">
        <v>1</v>
      </c>
      <c r="F3" s="382" t="s">
        <v>2</v>
      </c>
      <c r="G3" s="383" t="s">
        <v>226</v>
      </c>
      <c r="H3" s="384" t="s">
        <v>4</v>
      </c>
      <c r="I3" s="382" t="s">
        <v>5</v>
      </c>
      <c r="J3" s="383" t="s">
        <v>6</v>
      </c>
      <c r="K3" s="383" t="s">
        <v>7</v>
      </c>
      <c r="L3" s="383" t="s">
        <v>8</v>
      </c>
      <c r="M3" s="384" t="s">
        <v>9</v>
      </c>
      <c r="N3" s="383" t="s">
        <v>10</v>
      </c>
      <c r="O3" s="382" t="s">
        <v>11</v>
      </c>
      <c r="P3" s="385" t="s">
        <v>12</v>
      </c>
      <c r="Q3" s="14"/>
    </row>
    <row r="4" spans="1:17" s="16" customFormat="1" ht="15" hidden="1" customHeight="1" x14ac:dyDescent="0.25">
      <c r="A4" s="8"/>
      <c r="B4" s="386"/>
      <c r="C4" s="387"/>
      <c r="D4" s="387"/>
      <c r="E4" s="388"/>
      <c r="F4" s="389"/>
      <c r="G4" s="390"/>
      <c r="H4" s="391"/>
      <c r="I4" s="389"/>
      <c r="J4" s="390"/>
      <c r="K4" s="390"/>
      <c r="L4" s="390"/>
      <c r="M4" s="391"/>
      <c r="N4" s="392"/>
      <c r="O4" s="209">
        <v>6</v>
      </c>
      <c r="P4" s="393"/>
      <c r="Q4" s="14"/>
    </row>
    <row r="5" spans="1:17" s="16" customFormat="1" ht="15" hidden="1" customHeight="1" thickBot="1" x14ac:dyDescent="0.3">
      <c r="A5" s="8"/>
      <c r="B5" s="394" t="s">
        <v>340</v>
      </c>
      <c r="C5" s="395"/>
      <c r="D5" s="395"/>
      <c r="E5" s="395"/>
      <c r="F5" s="395"/>
      <c r="G5" s="395"/>
      <c r="H5" s="395"/>
      <c r="I5" s="396"/>
      <c r="K5" s="395"/>
      <c r="L5" s="395"/>
      <c r="M5" s="395"/>
      <c r="N5" s="395"/>
      <c r="P5" s="397"/>
      <c r="Q5" s="31"/>
    </row>
    <row r="6" spans="1:17" ht="12.75" customHeight="1" x14ac:dyDescent="0.2">
      <c r="B6" s="398" t="s">
        <v>17</v>
      </c>
      <c r="C6" s="399"/>
      <c r="D6" s="400"/>
      <c r="E6" s="218"/>
      <c r="F6" s="219"/>
      <c r="G6" s="220"/>
      <c r="H6" s="278"/>
      <c r="I6" s="279"/>
      <c r="J6" s="280"/>
      <c r="K6" s="280"/>
      <c r="L6" s="401"/>
      <c r="M6" s="278"/>
      <c r="N6" s="281"/>
      <c r="O6" s="279"/>
      <c r="P6" s="402"/>
    </row>
    <row r="7" spans="1:17" ht="12.75" customHeight="1" thickBot="1" x14ac:dyDescent="0.25">
      <c r="B7" s="403"/>
      <c r="C7" s="404"/>
      <c r="D7" s="405" t="s">
        <v>227</v>
      </c>
      <c r="E7" s="228" t="s">
        <v>19</v>
      </c>
      <c r="F7" s="229" t="s">
        <v>20</v>
      </c>
      <c r="G7" s="230">
        <v>1.87</v>
      </c>
      <c r="H7" s="231"/>
      <c r="I7" s="232"/>
      <c r="J7" s="233">
        <f>ROUND(G7*(1-H7),2)</f>
        <v>1.87</v>
      </c>
      <c r="K7" s="233">
        <v>10.02</v>
      </c>
      <c r="L7" s="406">
        <v>10.02</v>
      </c>
      <c r="M7" s="231">
        <v>0.5</v>
      </c>
      <c r="N7" s="234">
        <f>ROUNDDOWN(K7*M7,2)</f>
        <v>5.01</v>
      </c>
      <c r="O7" s="233">
        <f>MIN($O4,N7)</f>
        <v>5.01</v>
      </c>
      <c r="P7" s="407">
        <f>ROUND(O7*$J7,2)</f>
        <v>9.3699999999999992</v>
      </c>
      <c r="Q7" s="57"/>
    </row>
    <row r="8" spans="1:17" ht="12.75" customHeight="1" thickBot="1" x14ac:dyDescent="0.25">
      <c r="B8" s="408" t="s">
        <v>22</v>
      </c>
      <c r="C8" s="409"/>
      <c r="D8" s="410"/>
      <c r="E8" s="239"/>
      <c r="F8" s="229"/>
      <c r="G8" s="240"/>
      <c r="H8" s="241"/>
      <c r="I8" s="242"/>
      <c r="J8" s="243"/>
      <c r="K8" s="243"/>
      <c r="L8" s="411"/>
      <c r="M8" s="241"/>
      <c r="N8" s="244"/>
      <c r="O8" s="243"/>
      <c r="P8" s="412"/>
      <c r="Q8" s="57"/>
    </row>
    <row r="9" spans="1:17" ht="12.75" customHeight="1" x14ac:dyDescent="0.2">
      <c r="B9" s="413"/>
      <c r="C9" s="414"/>
      <c r="D9" s="415" t="s">
        <v>23</v>
      </c>
      <c r="E9" s="247" t="s">
        <v>24</v>
      </c>
      <c r="F9" s="248" t="s">
        <v>20</v>
      </c>
      <c r="G9" s="249">
        <v>0.63</v>
      </c>
      <c r="H9" s="250"/>
      <c r="I9" s="251"/>
      <c r="J9" s="252">
        <f t="shared" ref="J9:J79" si="0">ROUND(G9*(1-H9),2)</f>
        <v>0.63</v>
      </c>
      <c r="K9" s="252">
        <v>10.02</v>
      </c>
      <c r="L9" s="416">
        <v>10.02</v>
      </c>
      <c r="M9" s="250">
        <v>0.5</v>
      </c>
      <c r="N9" s="253">
        <f>ROUND(K9*M9,2)</f>
        <v>5.01</v>
      </c>
      <c r="O9" s="252">
        <f>MIN($O$4,N9)</f>
        <v>5.01</v>
      </c>
      <c r="P9" s="417">
        <f t="shared" ref="P9:P78" si="1">ROUND(O9*$J9,2)</f>
        <v>3.16</v>
      </c>
      <c r="Q9" s="57"/>
    </row>
    <row r="10" spans="1:17" ht="12.75" customHeight="1" x14ac:dyDescent="0.2">
      <c r="B10" s="418"/>
      <c r="C10" s="419"/>
      <c r="D10" s="420" t="s">
        <v>25</v>
      </c>
      <c r="E10" s="256" t="s">
        <v>26</v>
      </c>
      <c r="F10" s="257" t="s">
        <v>20</v>
      </c>
      <c r="G10" s="258">
        <v>0.67</v>
      </c>
      <c r="H10" s="259"/>
      <c r="I10" s="260"/>
      <c r="J10" s="261">
        <f t="shared" si="0"/>
        <v>0.67</v>
      </c>
      <c r="K10" s="261">
        <v>10.02</v>
      </c>
      <c r="L10" s="421">
        <v>10.02</v>
      </c>
      <c r="M10" s="259">
        <v>0.5</v>
      </c>
      <c r="N10" s="262">
        <f>ROUND(K10*M10,2)</f>
        <v>5.01</v>
      </c>
      <c r="O10" s="261">
        <f>MIN($O$4,N10)</f>
        <v>5.01</v>
      </c>
      <c r="P10" s="422">
        <f t="shared" si="1"/>
        <v>3.36</v>
      </c>
      <c r="Q10" s="57"/>
    </row>
    <row r="11" spans="1:17" ht="12.75" customHeight="1" x14ac:dyDescent="0.2">
      <c r="B11" s="418"/>
      <c r="C11" s="419"/>
      <c r="D11" s="420" t="s">
        <v>28</v>
      </c>
      <c r="E11" s="256" t="s">
        <v>29</v>
      </c>
      <c r="F11" s="257" t="s">
        <v>20</v>
      </c>
      <c r="G11" s="258">
        <v>0.19</v>
      </c>
      <c r="H11" s="259"/>
      <c r="I11" s="260"/>
      <c r="J11" s="261">
        <f t="shared" si="0"/>
        <v>0.19</v>
      </c>
      <c r="K11" s="261">
        <v>10.02</v>
      </c>
      <c r="L11" s="421">
        <v>10.83</v>
      </c>
      <c r="M11" s="259">
        <v>0.5</v>
      </c>
      <c r="N11" s="262">
        <f>ROUND(K11*M11,2)</f>
        <v>5.01</v>
      </c>
      <c r="O11" s="261">
        <f>MIN($O$4,N11)</f>
        <v>5.01</v>
      </c>
      <c r="P11" s="422">
        <f t="shared" si="1"/>
        <v>0.95</v>
      </c>
      <c r="Q11" s="57"/>
    </row>
    <row r="12" spans="1:17" ht="12.75" customHeight="1" x14ac:dyDescent="0.2">
      <c r="B12" s="424"/>
      <c r="C12" s="425"/>
      <c r="D12" s="95" t="s">
        <v>30</v>
      </c>
      <c r="E12" s="96" t="s">
        <v>31</v>
      </c>
      <c r="F12" s="85" t="s">
        <v>20</v>
      </c>
      <c r="G12" s="97">
        <v>0.16</v>
      </c>
      <c r="H12" s="98"/>
      <c r="I12" s="99"/>
      <c r="J12" s="100">
        <f t="shared" si="0"/>
        <v>0.16</v>
      </c>
      <c r="K12" s="89">
        <v>10.02</v>
      </c>
      <c r="L12" s="90">
        <v>10.83</v>
      </c>
      <c r="M12" s="87">
        <v>0.5</v>
      </c>
      <c r="N12" s="91">
        <f t="shared" ref="N12:N15" si="2">ROUND(K12*M12,2)</f>
        <v>5.01</v>
      </c>
      <c r="O12" s="89">
        <f t="shared" ref="O12:O15" si="3">MIN($O$4,N12)</f>
        <v>5.01</v>
      </c>
      <c r="P12" s="92">
        <f>ROUND(O12*$J12,2)</f>
        <v>0.8</v>
      </c>
      <c r="Q12" s="57"/>
    </row>
    <row r="13" spans="1:17" ht="12.75" customHeight="1" x14ac:dyDescent="0.2">
      <c r="B13" s="424"/>
      <c r="C13" s="425"/>
      <c r="D13" s="95" t="s">
        <v>32</v>
      </c>
      <c r="E13" s="96" t="s">
        <v>31</v>
      </c>
      <c r="F13" s="85" t="s">
        <v>20</v>
      </c>
      <c r="G13" s="97">
        <v>1.37</v>
      </c>
      <c r="H13" s="98"/>
      <c r="I13" s="99"/>
      <c r="J13" s="100">
        <f>ROUND(G13*(1-H13),2)</f>
        <v>1.37</v>
      </c>
      <c r="K13" s="89">
        <v>10.02</v>
      </c>
      <c r="L13" s="90">
        <v>10.83</v>
      </c>
      <c r="M13" s="87">
        <v>0.5</v>
      </c>
      <c r="N13" s="91">
        <f t="shared" si="2"/>
        <v>5.01</v>
      </c>
      <c r="O13" s="89">
        <f t="shared" si="3"/>
        <v>5.01</v>
      </c>
      <c r="P13" s="92">
        <f>ROUND(O13*$J13,2)</f>
        <v>6.86</v>
      </c>
      <c r="Q13" s="57"/>
    </row>
    <row r="14" spans="1:17" ht="12.75" customHeight="1" x14ac:dyDescent="0.2">
      <c r="B14" s="424"/>
      <c r="C14" s="425"/>
      <c r="D14" s="95" t="s">
        <v>33</v>
      </c>
      <c r="E14" s="96" t="s">
        <v>34</v>
      </c>
      <c r="F14" s="85" t="s">
        <v>20</v>
      </c>
      <c r="G14" s="97">
        <v>0.16</v>
      </c>
      <c r="H14" s="98"/>
      <c r="I14" s="99"/>
      <c r="J14" s="100">
        <f>ROUND(G14*(1-H14),2)</f>
        <v>0.16</v>
      </c>
      <c r="K14" s="89">
        <v>10.02</v>
      </c>
      <c r="L14" s="101"/>
      <c r="M14" s="87">
        <v>0.5</v>
      </c>
      <c r="N14" s="91">
        <f t="shared" si="2"/>
        <v>5.01</v>
      </c>
      <c r="O14" s="89">
        <f t="shared" si="3"/>
        <v>5.01</v>
      </c>
      <c r="P14" s="92">
        <f>ROUND(O14*$J14,2)</f>
        <v>0.8</v>
      </c>
      <c r="Q14" s="57"/>
    </row>
    <row r="15" spans="1:17" ht="12.75" customHeight="1" x14ac:dyDescent="0.2">
      <c r="B15" s="424"/>
      <c r="C15" s="425"/>
      <c r="D15" s="95" t="s">
        <v>228</v>
      </c>
      <c r="E15" s="96" t="s">
        <v>229</v>
      </c>
      <c r="F15" s="85" t="s">
        <v>20</v>
      </c>
      <c r="G15" s="97">
        <v>0.13</v>
      </c>
      <c r="H15" s="98"/>
      <c r="I15" s="99"/>
      <c r="J15" s="100">
        <f>ROUND(G15*(1-H15),2)</f>
        <v>0.13</v>
      </c>
      <c r="K15" s="89">
        <v>10.02</v>
      </c>
      <c r="L15" s="101"/>
      <c r="M15" s="87">
        <v>0.5</v>
      </c>
      <c r="N15" s="91">
        <f t="shared" si="2"/>
        <v>5.01</v>
      </c>
      <c r="O15" s="89">
        <f t="shared" si="3"/>
        <v>5.01</v>
      </c>
      <c r="P15" s="92">
        <f>ROUND(O15*$J15,2)</f>
        <v>0.65</v>
      </c>
      <c r="Q15" s="57"/>
    </row>
    <row r="16" spans="1:17" ht="12.75" customHeight="1" thickBot="1" x14ac:dyDescent="0.25">
      <c r="B16" s="403"/>
      <c r="C16" s="404"/>
      <c r="D16" s="405" t="s">
        <v>35</v>
      </c>
      <c r="E16" s="228" t="s">
        <v>36</v>
      </c>
      <c r="F16" s="273" t="s">
        <v>20</v>
      </c>
      <c r="G16" s="230">
        <v>0.17</v>
      </c>
      <c r="H16" s="231"/>
      <c r="I16" s="232"/>
      <c r="J16" s="233">
        <f t="shared" si="0"/>
        <v>0.17</v>
      </c>
      <c r="K16" s="233">
        <v>10.02</v>
      </c>
      <c r="L16" s="406">
        <v>10.83</v>
      </c>
      <c r="M16" s="231">
        <v>0.5</v>
      </c>
      <c r="N16" s="234">
        <f>ROUND(K16*M16,2)</f>
        <v>5.01</v>
      </c>
      <c r="O16" s="233">
        <f>MIN($O$4,N16)</f>
        <v>5.01</v>
      </c>
      <c r="P16" s="407">
        <f t="shared" si="1"/>
        <v>0.85</v>
      </c>
      <c r="Q16" s="57"/>
    </row>
    <row r="17" spans="2:17" ht="12.75" customHeight="1" x14ac:dyDescent="0.2">
      <c r="B17" s="423" t="s">
        <v>349</v>
      </c>
      <c r="C17" s="414"/>
      <c r="D17" s="415"/>
      <c r="E17" s="247"/>
      <c r="F17" s="248"/>
      <c r="G17" s="249"/>
      <c r="H17" s="250"/>
      <c r="I17" s="251"/>
      <c r="J17" s="252"/>
      <c r="K17" s="252"/>
      <c r="L17" s="416"/>
      <c r="M17" s="250"/>
      <c r="N17" s="253"/>
      <c r="O17" s="252"/>
      <c r="P17" s="417"/>
      <c r="Q17" s="57"/>
    </row>
    <row r="18" spans="2:17" ht="12.75" customHeight="1" x14ac:dyDescent="0.2">
      <c r="B18" s="413"/>
      <c r="C18" s="414"/>
      <c r="D18" s="415" t="s">
        <v>37</v>
      </c>
      <c r="E18" s="247" t="s">
        <v>38</v>
      </c>
      <c r="F18" s="248" t="s">
        <v>39</v>
      </c>
      <c r="G18" s="249">
        <v>0.99</v>
      </c>
      <c r="H18" s="250"/>
      <c r="I18" s="251"/>
      <c r="J18" s="261">
        <f t="shared" si="0"/>
        <v>0.99</v>
      </c>
      <c r="K18" s="252">
        <v>9.7899999999999991</v>
      </c>
      <c r="L18" s="416">
        <v>17.21</v>
      </c>
      <c r="M18" s="250">
        <v>0.5</v>
      </c>
      <c r="N18" s="253">
        <f t="shared" ref="N18:N26" si="4">ROUND(K18*M18,2)</f>
        <v>4.9000000000000004</v>
      </c>
      <c r="O18" s="261">
        <f t="shared" ref="O18:O26" si="5">MIN($O$4,N18)</f>
        <v>4.9000000000000004</v>
      </c>
      <c r="P18" s="422">
        <f t="shared" si="1"/>
        <v>4.8499999999999996</v>
      </c>
      <c r="Q18" s="57"/>
    </row>
    <row r="19" spans="2:17" ht="12.75" customHeight="1" x14ac:dyDescent="0.2">
      <c r="B19" s="413"/>
      <c r="C19" s="414"/>
      <c r="D19" s="83" t="s">
        <v>40</v>
      </c>
      <c r="E19" s="84" t="s">
        <v>41</v>
      </c>
      <c r="F19" s="85" t="s">
        <v>39</v>
      </c>
      <c r="G19" s="86">
        <v>0.56999999999999995</v>
      </c>
      <c r="H19" s="87"/>
      <c r="I19" s="88"/>
      <c r="J19" s="89">
        <f t="shared" si="0"/>
        <v>0.56999999999999995</v>
      </c>
      <c r="K19" s="89">
        <v>9.7899999999999991</v>
      </c>
      <c r="L19" s="90">
        <v>17.21</v>
      </c>
      <c r="M19" s="87">
        <v>0.5</v>
      </c>
      <c r="N19" s="91">
        <f t="shared" si="4"/>
        <v>4.9000000000000004</v>
      </c>
      <c r="O19" s="89">
        <f t="shared" si="5"/>
        <v>4.9000000000000004</v>
      </c>
      <c r="P19" s="92">
        <f t="shared" si="1"/>
        <v>2.79</v>
      </c>
      <c r="Q19" s="57"/>
    </row>
    <row r="20" spans="2:17" ht="12.75" customHeight="1" x14ac:dyDescent="0.2">
      <c r="B20" s="418"/>
      <c r="C20" s="419"/>
      <c r="D20" s="420" t="s">
        <v>230</v>
      </c>
      <c r="E20" s="256" t="s">
        <v>43</v>
      </c>
      <c r="F20" s="257" t="s">
        <v>39</v>
      </c>
      <c r="G20" s="258">
        <v>0.56000000000000005</v>
      </c>
      <c r="H20" s="259"/>
      <c r="I20" s="260"/>
      <c r="J20" s="261">
        <f t="shared" si="0"/>
        <v>0.56000000000000005</v>
      </c>
      <c r="K20" s="261">
        <v>9.7899999999999991</v>
      </c>
      <c r="L20" s="421">
        <v>17.21</v>
      </c>
      <c r="M20" s="259">
        <v>0.5</v>
      </c>
      <c r="N20" s="262">
        <f t="shared" si="4"/>
        <v>4.9000000000000004</v>
      </c>
      <c r="O20" s="261">
        <f t="shared" si="5"/>
        <v>4.9000000000000004</v>
      </c>
      <c r="P20" s="422">
        <f t="shared" si="1"/>
        <v>2.74</v>
      </c>
      <c r="Q20" s="57"/>
    </row>
    <row r="21" spans="2:17" ht="12.75" customHeight="1" x14ac:dyDescent="0.2">
      <c r="B21" s="418"/>
      <c r="C21" s="419"/>
      <c r="D21" s="420" t="s">
        <v>42</v>
      </c>
      <c r="E21" s="256" t="s">
        <v>43</v>
      </c>
      <c r="F21" s="248" t="s">
        <v>39</v>
      </c>
      <c r="G21" s="258">
        <v>0.56000000000000005</v>
      </c>
      <c r="H21" s="259"/>
      <c r="I21" s="260"/>
      <c r="J21" s="261">
        <f t="shared" si="0"/>
        <v>0.56000000000000005</v>
      </c>
      <c r="K21" s="261">
        <v>9.7899999999999991</v>
      </c>
      <c r="L21" s="421">
        <v>18.21</v>
      </c>
      <c r="M21" s="259">
        <v>0.5</v>
      </c>
      <c r="N21" s="262">
        <f t="shared" si="4"/>
        <v>4.9000000000000004</v>
      </c>
      <c r="O21" s="261">
        <f t="shared" si="5"/>
        <v>4.9000000000000004</v>
      </c>
      <c r="P21" s="422">
        <f t="shared" si="1"/>
        <v>2.74</v>
      </c>
      <c r="Q21" s="57"/>
    </row>
    <row r="22" spans="2:17" ht="12.75" customHeight="1" x14ac:dyDescent="0.2">
      <c r="B22" s="418"/>
      <c r="C22" s="419"/>
      <c r="D22" s="420" t="s">
        <v>44</v>
      </c>
      <c r="E22" s="256" t="s">
        <v>45</v>
      </c>
      <c r="F22" s="248" t="s">
        <v>39</v>
      </c>
      <c r="G22" s="258">
        <v>0.44</v>
      </c>
      <c r="H22" s="259"/>
      <c r="I22" s="260"/>
      <c r="J22" s="261">
        <f t="shared" si="0"/>
        <v>0.44</v>
      </c>
      <c r="K22" s="261">
        <v>9.7899999999999991</v>
      </c>
      <c r="L22" s="421">
        <v>19.21</v>
      </c>
      <c r="M22" s="259">
        <v>0.5</v>
      </c>
      <c r="N22" s="262">
        <f t="shared" si="4"/>
        <v>4.9000000000000004</v>
      </c>
      <c r="O22" s="261">
        <f t="shared" si="5"/>
        <v>4.9000000000000004</v>
      </c>
      <c r="P22" s="422">
        <f t="shared" si="1"/>
        <v>2.16</v>
      </c>
      <c r="Q22" s="57"/>
    </row>
    <row r="23" spans="2:17" ht="12.75" customHeight="1" x14ac:dyDescent="0.2">
      <c r="B23" s="418"/>
      <c r="C23" s="419"/>
      <c r="D23" s="420" t="s">
        <v>46</v>
      </c>
      <c r="E23" s="256" t="s">
        <v>47</v>
      </c>
      <c r="F23" s="248" t="s">
        <v>39</v>
      </c>
      <c r="G23" s="258">
        <v>0.36</v>
      </c>
      <c r="H23" s="259"/>
      <c r="I23" s="260"/>
      <c r="J23" s="261">
        <f t="shared" si="0"/>
        <v>0.36</v>
      </c>
      <c r="K23" s="261">
        <v>9.7899999999999991</v>
      </c>
      <c r="L23" s="421">
        <v>20.21</v>
      </c>
      <c r="M23" s="259">
        <v>0.5</v>
      </c>
      <c r="N23" s="262">
        <f t="shared" si="4"/>
        <v>4.9000000000000004</v>
      </c>
      <c r="O23" s="261">
        <f t="shared" si="5"/>
        <v>4.9000000000000004</v>
      </c>
      <c r="P23" s="422">
        <f t="shared" si="1"/>
        <v>1.76</v>
      </c>
      <c r="Q23" s="57"/>
    </row>
    <row r="24" spans="2:17" ht="12.75" customHeight="1" x14ac:dyDescent="0.2">
      <c r="B24" s="424"/>
      <c r="C24" s="425"/>
      <c r="D24" s="426" t="s">
        <v>231</v>
      </c>
      <c r="E24" s="265" t="s">
        <v>49</v>
      </c>
      <c r="F24" s="266" t="s">
        <v>39</v>
      </c>
      <c r="G24" s="267">
        <v>0.3</v>
      </c>
      <c r="H24" s="268"/>
      <c r="I24" s="269"/>
      <c r="J24" s="270">
        <f t="shared" si="0"/>
        <v>0.3</v>
      </c>
      <c r="K24" s="270">
        <v>9.7899999999999991</v>
      </c>
      <c r="L24" s="421">
        <v>17.21</v>
      </c>
      <c r="M24" s="259">
        <v>0.5</v>
      </c>
      <c r="N24" s="262">
        <f t="shared" si="4"/>
        <v>4.9000000000000004</v>
      </c>
      <c r="O24" s="261">
        <f t="shared" si="5"/>
        <v>4.9000000000000004</v>
      </c>
      <c r="P24" s="422">
        <f t="shared" si="1"/>
        <v>1.47</v>
      </c>
      <c r="Q24" s="57"/>
    </row>
    <row r="25" spans="2:17" ht="12.75" customHeight="1" x14ac:dyDescent="0.2">
      <c r="B25" s="424"/>
      <c r="C25" s="425"/>
      <c r="D25" s="426" t="s">
        <v>232</v>
      </c>
      <c r="E25" s="265" t="s">
        <v>51</v>
      </c>
      <c r="F25" s="266" t="s">
        <v>39</v>
      </c>
      <c r="G25" s="267">
        <v>0.26</v>
      </c>
      <c r="H25" s="268"/>
      <c r="I25" s="269"/>
      <c r="J25" s="270">
        <f t="shared" si="0"/>
        <v>0.26</v>
      </c>
      <c r="K25" s="270">
        <v>9.7899999999999991</v>
      </c>
      <c r="L25" s="427">
        <v>17.21</v>
      </c>
      <c r="M25" s="259">
        <v>0.5</v>
      </c>
      <c r="N25" s="262">
        <f t="shared" si="4"/>
        <v>4.9000000000000004</v>
      </c>
      <c r="O25" s="261">
        <f t="shared" si="5"/>
        <v>4.9000000000000004</v>
      </c>
      <c r="P25" s="422">
        <f t="shared" si="1"/>
        <v>1.27</v>
      </c>
      <c r="Q25" s="57"/>
    </row>
    <row r="26" spans="2:17" ht="12.75" customHeight="1" thickBot="1" x14ac:dyDescent="0.25">
      <c r="B26" s="403"/>
      <c r="C26" s="404"/>
      <c r="D26" s="405" t="s">
        <v>52</v>
      </c>
      <c r="E26" s="228" t="s">
        <v>53</v>
      </c>
      <c r="F26" s="273" t="s">
        <v>101</v>
      </c>
      <c r="G26" s="230">
        <v>0.26</v>
      </c>
      <c r="H26" s="231"/>
      <c r="I26" s="232"/>
      <c r="J26" s="233">
        <f t="shared" si="0"/>
        <v>0.26</v>
      </c>
      <c r="K26" s="233">
        <v>9.7899999999999991</v>
      </c>
      <c r="L26" s="406">
        <v>17.21</v>
      </c>
      <c r="M26" s="231">
        <v>0.5</v>
      </c>
      <c r="N26" s="234">
        <f t="shared" si="4"/>
        <v>4.9000000000000004</v>
      </c>
      <c r="O26" s="233">
        <f t="shared" si="5"/>
        <v>4.9000000000000004</v>
      </c>
      <c r="P26" s="407">
        <f t="shared" si="1"/>
        <v>1.27</v>
      </c>
      <c r="Q26" s="57"/>
    </row>
    <row r="27" spans="2:17" ht="12.75" customHeight="1" x14ac:dyDescent="0.2">
      <c r="B27" s="423" t="s">
        <v>54</v>
      </c>
      <c r="C27" s="414"/>
      <c r="D27" s="415"/>
      <c r="E27" s="247"/>
      <c r="F27" s="248"/>
      <c r="G27" s="249"/>
      <c r="H27" s="250"/>
      <c r="I27" s="251"/>
      <c r="J27" s="252"/>
      <c r="K27" s="252"/>
      <c r="L27" s="416"/>
      <c r="M27" s="250"/>
      <c r="N27" s="253"/>
      <c r="O27" s="252"/>
      <c r="P27" s="417"/>
      <c r="Q27" s="57"/>
    </row>
    <row r="28" spans="2:17" ht="12.75" customHeight="1" x14ac:dyDescent="0.2">
      <c r="B28" s="413"/>
      <c r="C28" s="414"/>
      <c r="D28" s="415" t="s">
        <v>55</v>
      </c>
      <c r="E28" s="247" t="s">
        <v>56</v>
      </c>
      <c r="F28" s="248" t="s">
        <v>233</v>
      </c>
      <c r="G28" s="249">
        <v>0.6</v>
      </c>
      <c r="H28" s="250"/>
      <c r="I28" s="251"/>
      <c r="J28" s="252">
        <f t="shared" si="0"/>
        <v>0.6</v>
      </c>
      <c r="K28" s="252">
        <v>6.43</v>
      </c>
      <c r="L28" s="416">
        <v>6.43</v>
      </c>
      <c r="M28" s="250">
        <v>0.5</v>
      </c>
      <c r="N28" s="253">
        <f>ROUND(K28*M28,2)</f>
        <v>3.22</v>
      </c>
      <c r="O28" s="261">
        <f>MIN($O$4,N28)</f>
        <v>3.22</v>
      </c>
      <c r="P28" s="422">
        <f t="shared" si="1"/>
        <v>1.93</v>
      </c>
      <c r="Q28" s="57"/>
    </row>
    <row r="29" spans="2:17" ht="12.75" customHeight="1" thickBot="1" x14ac:dyDescent="0.25">
      <c r="B29" s="403"/>
      <c r="C29" s="404"/>
      <c r="D29" s="405" t="s">
        <v>58</v>
      </c>
      <c r="E29" s="228" t="s">
        <v>59</v>
      </c>
      <c r="F29" s="273" t="s">
        <v>233</v>
      </c>
      <c r="G29" s="230">
        <v>0.38</v>
      </c>
      <c r="H29" s="231"/>
      <c r="I29" s="232"/>
      <c r="J29" s="233">
        <f t="shared" si="0"/>
        <v>0.38</v>
      </c>
      <c r="K29" s="233">
        <v>6.43</v>
      </c>
      <c r="L29" s="406">
        <v>6.43</v>
      </c>
      <c r="M29" s="231">
        <v>0.5</v>
      </c>
      <c r="N29" s="234">
        <f>ROUND(K29*M29,2)</f>
        <v>3.22</v>
      </c>
      <c r="O29" s="233">
        <f>MIN($O$4,N29)</f>
        <v>3.22</v>
      </c>
      <c r="P29" s="407">
        <f t="shared" si="1"/>
        <v>1.22</v>
      </c>
      <c r="Q29" s="57"/>
    </row>
    <row r="30" spans="2:17" ht="12.75" customHeight="1" x14ac:dyDescent="0.2">
      <c r="B30" s="423" t="s">
        <v>60</v>
      </c>
      <c r="C30" s="414"/>
      <c r="D30" s="415"/>
      <c r="E30" s="247"/>
      <c r="F30" s="248"/>
      <c r="G30" s="249"/>
      <c r="H30" s="250"/>
      <c r="I30" s="251"/>
      <c r="J30" s="252"/>
      <c r="K30" s="252"/>
      <c r="L30" s="416"/>
      <c r="M30" s="250"/>
      <c r="N30" s="253"/>
      <c r="O30" s="252"/>
      <c r="P30" s="417"/>
      <c r="Q30" s="57"/>
    </row>
    <row r="31" spans="2:17" ht="12.75" customHeight="1" x14ac:dyDescent="0.2">
      <c r="B31" s="418"/>
      <c r="C31" s="419"/>
      <c r="D31" s="420" t="s">
        <v>234</v>
      </c>
      <c r="E31" s="256" t="s">
        <v>235</v>
      </c>
      <c r="F31" s="257" t="s">
        <v>236</v>
      </c>
      <c r="G31" s="258">
        <v>1.25</v>
      </c>
      <c r="H31" s="259"/>
      <c r="I31" s="260"/>
      <c r="J31" s="261">
        <f t="shared" si="0"/>
        <v>1.25</v>
      </c>
      <c r="K31" s="261">
        <v>7.86</v>
      </c>
      <c r="L31" s="421">
        <v>6.43</v>
      </c>
      <c r="M31" s="259">
        <v>0.5</v>
      </c>
      <c r="N31" s="262">
        <f>ROUND(K31*M31,2)</f>
        <v>3.93</v>
      </c>
      <c r="O31" s="261">
        <f t="shared" ref="O31:O37" si="6">MIN($O$4,N31)</f>
        <v>3.93</v>
      </c>
      <c r="P31" s="422">
        <f t="shared" si="1"/>
        <v>4.91</v>
      </c>
      <c r="Q31" s="57"/>
    </row>
    <row r="32" spans="2:17" ht="12.75" customHeight="1" x14ac:dyDescent="0.2">
      <c r="B32" s="418"/>
      <c r="C32" s="419"/>
      <c r="D32" s="420" t="s">
        <v>237</v>
      </c>
      <c r="E32" s="256" t="s">
        <v>238</v>
      </c>
      <c r="F32" s="257" t="s">
        <v>239</v>
      </c>
      <c r="G32" s="258">
        <v>0.28000000000000003</v>
      </c>
      <c r="H32" s="259"/>
      <c r="I32" s="260"/>
      <c r="J32" s="261">
        <f t="shared" si="0"/>
        <v>0.28000000000000003</v>
      </c>
      <c r="K32" s="261">
        <v>7.86</v>
      </c>
      <c r="L32" s="421">
        <v>6.43</v>
      </c>
      <c r="M32" s="259">
        <v>0.5</v>
      </c>
      <c r="N32" s="262">
        <f t="shared" ref="N32:N87" si="7">ROUND(K32*M32,2)</f>
        <v>3.93</v>
      </c>
      <c r="O32" s="261">
        <f t="shared" si="6"/>
        <v>3.93</v>
      </c>
      <c r="P32" s="422">
        <f t="shared" si="1"/>
        <v>1.1000000000000001</v>
      </c>
      <c r="Q32" s="57"/>
    </row>
    <row r="33" spans="2:17" ht="12.75" customHeight="1" x14ac:dyDescent="0.2">
      <c r="B33" s="418"/>
      <c r="C33" s="419"/>
      <c r="D33" s="420" t="s">
        <v>61</v>
      </c>
      <c r="E33" s="256" t="s">
        <v>62</v>
      </c>
      <c r="F33" s="257" t="s">
        <v>20</v>
      </c>
      <c r="G33" s="258">
        <v>2.31</v>
      </c>
      <c r="H33" s="259"/>
      <c r="I33" s="260"/>
      <c r="J33" s="261">
        <f t="shared" si="0"/>
        <v>2.31</v>
      </c>
      <c r="K33" s="261">
        <v>7.86</v>
      </c>
      <c r="L33" s="421">
        <v>6.43</v>
      </c>
      <c r="M33" s="259">
        <v>0.5</v>
      </c>
      <c r="N33" s="262">
        <f t="shared" si="7"/>
        <v>3.93</v>
      </c>
      <c r="O33" s="261">
        <f t="shared" si="6"/>
        <v>3.93</v>
      </c>
      <c r="P33" s="422">
        <f t="shared" si="1"/>
        <v>9.08</v>
      </c>
      <c r="Q33" s="57"/>
    </row>
    <row r="34" spans="2:17" ht="12.75" customHeight="1" x14ac:dyDescent="0.2">
      <c r="B34" s="418"/>
      <c r="C34" s="419"/>
      <c r="D34" s="420" t="s">
        <v>240</v>
      </c>
      <c r="E34" s="256" t="s">
        <v>241</v>
      </c>
      <c r="F34" s="257" t="s">
        <v>20</v>
      </c>
      <c r="G34" s="258">
        <v>1.33</v>
      </c>
      <c r="H34" s="259"/>
      <c r="I34" s="260"/>
      <c r="J34" s="261">
        <f t="shared" si="0"/>
        <v>1.33</v>
      </c>
      <c r="K34" s="261">
        <v>7.86</v>
      </c>
      <c r="L34" s="421">
        <v>6.43</v>
      </c>
      <c r="M34" s="259">
        <v>0.5</v>
      </c>
      <c r="N34" s="262">
        <f t="shared" si="7"/>
        <v>3.93</v>
      </c>
      <c r="O34" s="261">
        <f t="shared" si="6"/>
        <v>3.93</v>
      </c>
      <c r="P34" s="422">
        <f t="shared" si="1"/>
        <v>5.23</v>
      </c>
      <c r="Q34" s="57"/>
    </row>
    <row r="35" spans="2:17" ht="12.75" customHeight="1" x14ac:dyDescent="0.2">
      <c r="B35" s="418"/>
      <c r="C35" s="419"/>
      <c r="D35" s="420" t="s">
        <v>63</v>
      </c>
      <c r="E35" s="256" t="s">
        <v>64</v>
      </c>
      <c r="F35" s="257" t="s">
        <v>65</v>
      </c>
      <c r="G35" s="258">
        <v>0.33</v>
      </c>
      <c r="H35" s="259"/>
      <c r="I35" s="260"/>
      <c r="J35" s="261">
        <f t="shared" si="0"/>
        <v>0.33</v>
      </c>
      <c r="K35" s="261">
        <v>7.86</v>
      </c>
      <c r="L35" s="421">
        <v>6.43</v>
      </c>
      <c r="M35" s="259">
        <v>0.5</v>
      </c>
      <c r="N35" s="262">
        <f t="shared" si="7"/>
        <v>3.93</v>
      </c>
      <c r="O35" s="261">
        <f t="shared" si="6"/>
        <v>3.93</v>
      </c>
      <c r="P35" s="422">
        <f t="shared" si="1"/>
        <v>1.3</v>
      </c>
      <c r="Q35" s="57"/>
    </row>
    <row r="36" spans="2:17" ht="12.75" customHeight="1" x14ac:dyDescent="0.2">
      <c r="B36" s="418"/>
      <c r="C36" s="419"/>
      <c r="D36" s="420" t="s">
        <v>242</v>
      </c>
      <c r="E36" s="256" t="s">
        <v>67</v>
      </c>
      <c r="F36" s="257" t="s">
        <v>243</v>
      </c>
      <c r="G36" s="258">
        <v>13.73</v>
      </c>
      <c r="H36" s="259"/>
      <c r="I36" s="260"/>
      <c r="J36" s="261">
        <f t="shared" si="0"/>
        <v>13.73</v>
      </c>
      <c r="K36" s="261">
        <v>15.77</v>
      </c>
      <c r="L36" s="421">
        <v>6.43</v>
      </c>
      <c r="M36" s="259">
        <v>0.5</v>
      </c>
      <c r="N36" s="262">
        <f t="shared" si="7"/>
        <v>7.89</v>
      </c>
      <c r="O36" s="261">
        <f t="shared" si="6"/>
        <v>6</v>
      </c>
      <c r="P36" s="422">
        <f t="shared" si="1"/>
        <v>82.38</v>
      </c>
      <c r="Q36" s="57"/>
    </row>
    <row r="37" spans="2:17" ht="12.75" customHeight="1" thickBot="1" x14ac:dyDescent="0.25">
      <c r="B37" s="403"/>
      <c r="C37" s="404"/>
      <c r="D37" s="405" t="s">
        <v>69</v>
      </c>
      <c r="E37" s="228" t="s">
        <v>70</v>
      </c>
      <c r="F37" s="273" t="s">
        <v>244</v>
      </c>
      <c r="G37" s="230">
        <v>3.82</v>
      </c>
      <c r="H37" s="231"/>
      <c r="I37" s="232"/>
      <c r="J37" s="233">
        <f t="shared" si="0"/>
        <v>3.82</v>
      </c>
      <c r="K37" s="233">
        <v>7.86</v>
      </c>
      <c r="L37" s="406">
        <v>6.43</v>
      </c>
      <c r="M37" s="231">
        <v>0.5</v>
      </c>
      <c r="N37" s="234">
        <f t="shared" si="7"/>
        <v>3.93</v>
      </c>
      <c r="O37" s="233">
        <f t="shared" si="6"/>
        <v>3.93</v>
      </c>
      <c r="P37" s="407">
        <f t="shared" si="1"/>
        <v>15.01</v>
      </c>
      <c r="Q37" s="57"/>
    </row>
    <row r="38" spans="2:17" ht="12.75" customHeight="1" x14ac:dyDescent="0.2">
      <c r="B38" s="423" t="s">
        <v>72</v>
      </c>
      <c r="C38" s="414"/>
      <c r="D38" s="415"/>
      <c r="E38" s="247"/>
      <c r="F38" s="248"/>
      <c r="G38" s="249"/>
      <c r="H38" s="250"/>
      <c r="I38" s="251"/>
      <c r="J38" s="252"/>
      <c r="K38" s="252"/>
      <c r="L38" s="416"/>
      <c r="M38" s="250"/>
      <c r="N38" s="253"/>
      <c r="O38" s="252"/>
      <c r="P38" s="417"/>
      <c r="Q38" s="57"/>
    </row>
    <row r="39" spans="2:17" ht="12.75" customHeight="1" x14ac:dyDescent="0.2">
      <c r="B39" s="418"/>
      <c r="C39" s="419"/>
      <c r="D39" s="420" t="s">
        <v>73</v>
      </c>
      <c r="E39" s="256" t="s">
        <v>74</v>
      </c>
      <c r="F39" s="257" t="s">
        <v>20</v>
      </c>
      <c r="G39" s="258">
        <v>0.49</v>
      </c>
      <c r="H39" s="259"/>
      <c r="I39" s="260"/>
      <c r="J39" s="261">
        <f t="shared" si="0"/>
        <v>0.49</v>
      </c>
      <c r="K39" s="261">
        <v>8.31</v>
      </c>
      <c r="L39" s="421">
        <v>4.2</v>
      </c>
      <c r="M39" s="259">
        <v>0.5</v>
      </c>
      <c r="N39" s="262">
        <f t="shared" si="7"/>
        <v>4.16</v>
      </c>
      <c r="O39" s="261">
        <f t="shared" ref="O39:O44" si="8">MIN($O$4,N39)</f>
        <v>4.16</v>
      </c>
      <c r="P39" s="422">
        <f t="shared" si="1"/>
        <v>2.04</v>
      </c>
      <c r="Q39" s="57"/>
    </row>
    <row r="40" spans="2:17" ht="12.75" customHeight="1" x14ac:dyDescent="0.2">
      <c r="B40" s="418"/>
      <c r="C40" s="419"/>
      <c r="D40" s="420" t="s">
        <v>75</v>
      </c>
      <c r="E40" s="256" t="s">
        <v>76</v>
      </c>
      <c r="F40" s="257" t="s">
        <v>20</v>
      </c>
      <c r="G40" s="258">
        <v>11.12</v>
      </c>
      <c r="H40" s="259">
        <v>0.44</v>
      </c>
      <c r="I40" s="260" t="s">
        <v>77</v>
      </c>
      <c r="J40" s="261">
        <f t="shared" si="0"/>
        <v>6.23</v>
      </c>
      <c r="K40" s="261">
        <v>3.49</v>
      </c>
      <c r="L40" s="421">
        <v>4.2</v>
      </c>
      <c r="M40" s="259">
        <v>0.5</v>
      </c>
      <c r="N40" s="262">
        <f t="shared" si="7"/>
        <v>1.75</v>
      </c>
      <c r="O40" s="261">
        <f t="shared" si="8"/>
        <v>1.75</v>
      </c>
      <c r="P40" s="422">
        <f t="shared" si="1"/>
        <v>10.9</v>
      </c>
      <c r="Q40" s="57"/>
    </row>
    <row r="41" spans="2:17" ht="12.75" customHeight="1" x14ac:dyDescent="0.2">
      <c r="B41" s="418"/>
      <c r="C41" s="419"/>
      <c r="D41" s="420" t="s">
        <v>245</v>
      </c>
      <c r="E41" s="256" t="s">
        <v>86</v>
      </c>
      <c r="F41" s="257" t="s">
        <v>84</v>
      </c>
      <c r="G41" s="258">
        <v>0.17</v>
      </c>
      <c r="H41" s="259"/>
      <c r="I41" s="260"/>
      <c r="J41" s="261">
        <f t="shared" si="0"/>
        <v>0.17</v>
      </c>
      <c r="K41" s="261">
        <v>3.49</v>
      </c>
      <c r="L41" s="421">
        <v>4.2</v>
      </c>
      <c r="M41" s="259">
        <v>0.5</v>
      </c>
      <c r="N41" s="262">
        <f t="shared" si="7"/>
        <v>1.75</v>
      </c>
      <c r="O41" s="261">
        <f t="shared" si="8"/>
        <v>1.75</v>
      </c>
      <c r="P41" s="422">
        <f t="shared" si="1"/>
        <v>0.3</v>
      </c>
      <c r="Q41" s="57"/>
    </row>
    <row r="42" spans="2:17" ht="12.75" customHeight="1" x14ac:dyDescent="0.2">
      <c r="B42" s="418"/>
      <c r="C42" s="419"/>
      <c r="D42" s="420" t="s">
        <v>87</v>
      </c>
      <c r="E42" s="256" t="s">
        <v>246</v>
      </c>
      <c r="F42" s="257" t="s">
        <v>84</v>
      </c>
      <c r="G42" s="258">
        <v>0.14000000000000001</v>
      </c>
      <c r="H42" s="259"/>
      <c r="I42" s="260"/>
      <c r="J42" s="261">
        <f t="shared" si="0"/>
        <v>0.14000000000000001</v>
      </c>
      <c r="K42" s="261">
        <v>3.49</v>
      </c>
      <c r="L42" s="421">
        <v>4.2</v>
      </c>
      <c r="M42" s="259">
        <v>0.5</v>
      </c>
      <c r="N42" s="262">
        <f t="shared" si="7"/>
        <v>1.75</v>
      </c>
      <c r="O42" s="261">
        <f t="shared" si="8"/>
        <v>1.75</v>
      </c>
      <c r="P42" s="422">
        <f t="shared" si="1"/>
        <v>0.25</v>
      </c>
      <c r="Q42" s="57"/>
    </row>
    <row r="43" spans="2:17" ht="12.75" customHeight="1" x14ac:dyDescent="0.2">
      <c r="B43" s="418"/>
      <c r="C43" s="419"/>
      <c r="D43" s="420" t="s">
        <v>89</v>
      </c>
      <c r="E43" s="256" t="s">
        <v>90</v>
      </c>
      <c r="F43" s="257" t="s">
        <v>84</v>
      </c>
      <c r="G43" s="258">
        <v>0.11</v>
      </c>
      <c r="H43" s="259"/>
      <c r="I43" s="260"/>
      <c r="J43" s="261">
        <f t="shared" si="0"/>
        <v>0.11</v>
      </c>
      <c r="K43" s="261">
        <v>10.44</v>
      </c>
      <c r="L43" s="421">
        <v>4.2</v>
      </c>
      <c r="M43" s="259">
        <v>0.5</v>
      </c>
      <c r="N43" s="262">
        <f t="shared" si="7"/>
        <v>5.22</v>
      </c>
      <c r="O43" s="261">
        <f t="shared" si="8"/>
        <v>5.22</v>
      </c>
      <c r="P43" s="422">
        <f t="shared" si="1"/>
        <v>0.56999999999999995</v>
      </c>
      <c r="Q43" s="57"/>
    </row>
    <row r="44" spans="2:17" ht="12.75" customHeight="1" thickBot="1" x14ac:dyDescent="0.25">
      <c r="B44" s="403"/>
      <c r="C44" s="404"/>
      <c r="D44" s="405" t="s">
        <v>92</v>
      </c>
      <c r="E44" s="228" t="s">
        <v>93</v>
      </c>
      <c r="F44" s="273" t="s">
        <v>84</v>
      </c>
      <c r="G44" s="230">
        <v>0.15</v>
      </c>
      <c r="H44" s="231"/>
      <c r="I44" s="232"/>
      <c r="J44" s="233">
        <f t="shared" si="0"/>
        <v>0.15</v>
      </c>
      <c r="K44" s="233">
        <v>10.44</v>
      </c>
      <c r="L44" s="406">
        <v>4.2</v>
      </c>
      <c r="M44" s="231">
        <v>0.5</v>
      </c>
      <c r="N44" s="234">
        <f t="shared" si="7"/>
        <v>5.22</v>
      </c>
      <c r="O44" s="233">
        <f t="shared" si="8"/>
        <v>5.22</v>
      </c>
      <c r="P44" s="407">
        <f t="shared" si="1"/>
        <v>0.78</v>
      </c>
      <c r="Q44" s="57"/>
    </row>
    <row r="45" spans="2:17" ht="12.75" customHeight="1" x14ac:dyDescent="0.2">
      <c r="B45" s="423" t="s">
        <v>94</v>
      </c>
      <c r="C45" s="414"/>
      <c r="D45" s="415"/>
      <c r="E45" s="247"/>
      <c r="F45" s="248"/>
      <c r="G45" s="249"/>
      <c r="H45" s="250"/>
      <c r="I45" s="251"/>
      <c r="J45" s="252"/>
      <c r="K45" s="252"/>
      <c r="L45" s="416"/>
      <c r="M45" s="250"/>
      <c r="N45" s="253"/>
      <c r="O45" s="252"/>
      <c r="P45" s="417"/>
      <c r="Q45" s="57"/>
    </row>
    <row r="46" spans="2:17" ht="12.75" customHeight="1" x14ac:dyDescent="0.2">
      <c r="B46" s="418"/>
      <c r="C46" s="419"/>
      <c r="D46" s="420" t="s">
        <v>95</v>
      </c>
      <c r="E46" s="256" t="s">
        <v>96</v>
      </c>
      <c r="F46" s="257" t="s">
        <v>20</v>
      </c>
      <c r="G46" s="258">
        <v>3.28</v>
      </c>
      <c r="H46" s="259"/>
      <c r="I46" s="260"/>
      <c r="J46" s="261">
        <f t="shared" si="0"/>
        <v>3.28</v>
      </c>
      <c r="K46" s="261">
        <v>9.85</v>
      </c>
      <c r="L46" s="421">
        <v>7.55</v>
      </c>
      <c r="M46" s="259">
        <v>0.5</v>
      </c>
      <c r="N46" s="262">
        <f t="shared" si="7"/>
        <v>4.93</v>
      </c>
      <c r="O46" s="261">
        <f>MIN($O$4,N46)</f>
        <v>4.93</v>
      </c>
      <c r="P46" s="422">
        <f t="shared" si="1"/>
        <v>16.170000000000002</v>
      </c>
      <c r="Q46" s="57"/>
    </row>
    <row r="47" spans="2:17" ht="12.75" customHeight="1" x14ac:dyDescent="0.2">
      <c r="B47" s="418"/>
      <c r="C47" s="419"/>
      <c r="D47" s="420" t="s">
        <v>97</v>
      </c>
      <c r="E47" s="256" t="s">
        <v>98</v>
      </c>
      <c r="F47" s="257" t="s">
        <v>20</v>
      </c>
      <c r="G47" s="258">
        <v>0.97</v>
      </c>
      <c r="H47" s="259"/>
      <c r="I47" s="260"/>
      <c r="J47" s="261">
        <f t="shared" si="0"/>
        <v>0.97</v>
      </c>
      <c r="K47" s="261">
        <v>9.85</v>
      </c>
      <c r="L47" s="421">
        <v>7.55</v>
      </c>
      <c r="M47" s="259">
        <v>0.5</v>
      </c>
      <c r="N47" s="262">
        <f t="shared" si="7"/>
        <v>4.93</v>
      </c>
      <c r="O47" s="261">
        <f>MIN($O$4,N47)</f>
        <v>4.93</v>
      </c>
      <c r="P47" s="422">
        <f t="shared" si="1"/>
        <v>4.78</v>
      </c>
      <c r="Q47" s="57"/>
    </row>
    <row r="48" spans="2:17" ht="12.75" customHeight="1" x14ac:dyDescent="0.2">
      <c r="B48" s="424"/>
      <c r="C48" s="425"/>
      <c r="D48" s="420" t="s">
        <v>99</v>
      </c>
      <c r="E48" s="256" t="s">
        <v>100</v>
      </c>
      <c r="F48" s="257" t="s">
        <v>101</v>
      </c>
      <c r="G48" s="258">
        <v>0.22</v>
      </c>
      <c r="H48" s="259"/>
      <c r="I48" s="260"/>
      <c r="J48" s="261">
        <f t="shared" si="0"/>
        <v>0.22</v>
      </c>
      <c r="K48" s="261">
        <v>9.85</v>
      </c>
      <c r="L48" s="421">
        <v>7.55</v>
      </c>
      <c r="M48" s="259">
        <v>0.5</v>
      </c>
      <c r="N48" s="262">
        <f t="shared" si="7"/>
        <v>4.93</v>
      </c>
      <c r="O48" s="261">
        <f>MIN($O$4,N48)</f>
        <v>4.93</v>
      </c>
      <c r="P48" s="428">
        <f t="shared" si="1"/>
        <v>1.08</v>
      </c>
      <c r="Q48" s="57"/>
    </row>
    <row r="49" spans="2:17" ht="12.75" customHeight="1" thickBot="1" x14ac:dyDescent="0.25">
      <c r="B49" s="403"/>
      <c r="C49" s="404"/>
      <c r="D49" s="410" t="s">
        <v>104</v>
      </c>
      <c r="E49" s="239" t="s">
        <v>105</v>
      </c>
      <c r="F49" s="273" t="s">
        <v>20</v>
      </c>
      <c r="G49" s="240">
        <v>3.53</v>
      </c>
      <c r="H49" s="241">
        <v>0.3</v>
      </c>
      <c r="I49" s="242" t="s">
        <v>77</v>
      </c>
      <c r="J49" s="243">
        <f t="shared" si="0"/>
        <v>2.4700000000000002</v>
      </c>
      <c r="K49" s="243">
        <v>9.85</v>
      </c>
      <c r="L49" s="411">
        <v>7.55</v>
      </c>
      <c r="M49" s="241">
        <v>0.5</v>
      </c>
      <c r="N49" s="244">
        <f t="shared" si="7"/>
        <v>4.93</v>
      </c>
      <c r="O49" s="243">
        <f>MIN($O$4,N49)</f>
        <v>4.93</v>
      </c>
      <c r="P49" s="412">
        <f t="shared" si="1"/>
        <v>12.18</v>
      </c>
      <c r="Q49" s="57"/>
    </row>
    <row r="50" spans="2:17" ht="12.75" customHeight="1" x14ac:dyDescent="0.2">
      <c r="B50" s="429" t="s">
        <v>106</v>
      </c>
      <c r="C50" s="430"/>
      <c r="D50" s="431"/>
      <c r="E50" s="218"/>
      <c r="F50" s="219"/>
      <c r="G50" s="220"/>
      <c r="H50" s="278"/>
      <c r="I50" s="279"/>
      <c r="J50" s="280"/>
      <c r="K50" s="280"/>
      <c r="L50" s="401"/>
      <c r="M50" s="278"/>
      <c r="N50" s="281"/>
      <c r="O50" s="280"/>
      <c r="P50" s="432"/>
      <c r="Q50" s="57"/>
    </row>
    <row r="51" spans="2:17" ht="12.75" customHeight="1" x14ac:dyDescent="0.2">
      <c r="B51" s="418"/>
      <c r="C51" s="419"/>
      <c r="D51" s="420" t="s">
        <v>107</v>
      </c>
      <c r="E51" s="256" t="s">
        <v>108</v>
      </c>
      <c r="F51" s="257" t="s">
        <v>20</v>
      </c>
      <c r="G51" s="258">
        <v>0.6</v>
      </c>
      <c r="H51" s="259"/>
      <c r="I51" s="260"/>
      <c r="J51" s="261">
        <f t="shared" si="0"/>
        <v>0.6</v>
      </c>
      <c r="K51" s="261">
        <v>14.65</v>
      </c>
      <c r="L51" s="421">
        <v>10.92</v>
      </c>
      <c r="M51" s="259">
        <v>0.5</v>
      </c>
      <c r="N51" s="262">
        <f t="shared" si="7"/>
        <v>7.33</v>
      </c>
      <c r="O51" s="261">
        <f>MIN($O$4,N51)</f>
        <v>6</v>
      </c>
      <c r="P51" s="422">
        <f t="shared" si="1"/>
        <v>3.6</v>
      </c>
      <c r="Q51" s="57"/>
    </row>
    <row r="52" spans="2:17" ht="12.75" customHeight="1" x14ac:dyDescent="0.2">
      <c r="B52" s="418"/>
      <c r="C52" s="419"/>
      <c r="D52" s="420" t="s">
        <v>109</v>
      </c>
      <c r="E52" s="256" t="s">
        <v>110</v>
      </c>
      <c r="F52" s="257" t="s">
        <v>20</v>
      </c>
      <c r="G52" s="258">
        <v>1.1499999999999999</v>
      </c>
      <c r="H52" s="259"/>
      <c r="I52" s="260"/>
      <c r="J52" s="261">
        <f t="shared" si="0"/>
        <v>1.1499999999999999</v>
      </c>
      <c r="K52" s="261">
        <v>14.65</v>
      </c>
      <c r="L52" s="421">
        <v>10.92</v>
      </c>
      <c r="M52" s="259">
        <v>0.5</v>
      </c>
      <c r="N52" s="262">
        <f t="shared" si="7"/>
        <v>7.33</v>
      </c>
      <c r="O52" s="261">
        <f>MIN($O$4,N52)</f>
        <v>6</v>
      </c>
      <c r="P52" s="422">
        <f t="shared" si="1"/>
        <v>6.9</v>
      </c>
      <c r="Q52" s="57"/>
    </row>
    <row r="53" spans="2:17" ht="12.75" customHeight="1" x14ac:dyDescent="0.2">
      <c r="B53" s="418"/>
      <c r="C53" s="419"/>
      <c r="D53" s="420" t="s">
        <v>111</v>
      </c>
      <c r="E53" s="256" t="s">
        <v>112</v>
      </c>
      <c r="F53" s="257" t="s">
        <v>20</v>
      </c>
      <c r="G53" s="258">
        <v>3.46</v>
      </c>
      <c r="H53" s="259"/>
      <c r="I53" s="260"/>
      <c r="J53" s="261">
        <f t="shared" si="0"/>
        <v>3.46</v>
      </c>
      <c r="K53" s="261">
        <v>9.85</v>
      </c>
      <c r="L53" s="421">
        <v>10.92</v>
      </c>
      <c r="M53" s="259">
        <v>0.5</v>
      </c>
      <c r="N53" s="262">
        <f t="shared" si="7"/>
        <v>4.93</v>
      </c>
      <c r="O53" s="261">
        <f>MIN($O$4,N53)</f>
        <v>4.93</v>
      </c>
      <c r="P53" s="422">
        <f t="shared" si="1"/>
        <v>17.059999999999999</v>
      </c>
      <c r="Q53" s="57"/>
    </row>
    <row r="54" spans="2:17" ht="12.75" customHeight="1" x14ac:dyDescent="0.2">
      <c r="B54" s="418"/>
      <c r="C54" s="419"/>
      <c r="D54" s="420" t="s">
        <v>113</v>
      </c>
      <c r="E54" s="256" t="s">
        <v>114</v>
      </c>
      <c r="F54" s="257" t="s">
        <v>20</v>
      </c>
      <c r="G54" s="258">
        <v>1.71</v>
      </c>
      <c r="H54" s="259"/>
      <c r="I54" s="260"/>
      <c r="J54" s="261">
        <f t="shared" si="0"/>
        <v>1.71</v>
      </c>
      <c r="K54" s="261">
        <v>14.65</v>
      </c>
      <c r="L54" s="421">
        <v>10.92</v>
      </c>
      <c r="M54" s="259">
        <v>0.5</v>
      </c>
      <c r="N54" s="262">
        <f t="shared" si="7"/>
        <v>7.33</v>
      </c>
      <c r="O54" s="261">
        <f>MIN($O$4,N54)</f>
        <v>6</v>
      </c>
      <c r="P54" s="422">
        <f t="shared" si="1"/>
        <v>10.26</v>
      </c>
      <c r="Q54" s="57"/>
    </row>
    <row r="55" spans="2:17" ht="12.75" customHeight="1" thickBot="1" x14ac:dyDescent="0.25">
      <c r="B55" s="403"/>
      <c r="C55" s="404"/>
      <c r="D55" s="405" t="s">
        <v>115</v>
      </c>
      <c r="E55" s="228" t="s">
        <v>116</v>
      </c>
      <c r="F55" s="273" t="s">
        <v>20</v>
      </c>
      <c r="G55" s="230">
        <v>1.07</v>
      </c>
      <c r="H55" s="231"/>
      <c r="I55" s="232"/>
      <c r="J55" s="233">
        <f t="shared" si="0"/>
        <v>1.07</v>
      </c>
      <c r="K55" s="233">
        <v>14.65</v>
      </c>
      <c r="L55" s="406">
        <v>10.92</v>
      </c>
      <c r="M55" s="231">
        <v>0.5</v>
      </c>
      <c r="N55" s="234">
        <f t="shared" si="7"/>
        <v>7.33</v>
      </c>
      <c r="O55" s="233">
        <f>MIN($O$4,N55)</f>
        <v>6</v>
      </c>
      <c r="P55" s="407">
        <f t="shared" si="1"/>
        <v>6.42</v>
      </c>
      <c r="Q55" s="57"/>
    </row>
    <row r="56" spans="2:17" ht="12.75" customHeight="1" x14ac:dyDescent="0.2">
      <c r="B56" s="423" t="s">
        <v>117</v>
      </c>
      <c r="C56" s="414"/>
      <c r="D56" s="415"/>
      <c r="E56" s="247"/>
      <c r="F56" s="248"/>
      <c r="G56" s="249"/>
      <c r="H56" s="250"/>
      <c r="I56" s="251"/>
      <c r="J56" s="252"/>
      <c r="K56" s="252"/>
      <c r="L56" s="416"/>
      <c r="M56" s="250"/>
      <c r="N56" s="253"/>
      <c r="O56" s="252"/>
      <c r="P56" s="417"/>
      <c r="Q56" s="57"/>
    </row>
    <row r="57" spans="2:17" ht="12.75" customHeight="1" x14ac:dyDescent="0.2">
      <c r="B57" s="418"/>
      <c r="C57" s="433" t="s">
        <v>383</v>
      </c>
      <c r="D57" s="420"/>
      <c r="E57" s="256"/>
      <c r="F57" s="257"/>
      <c r="G57" s="258"/>
      <c r="H57" s="259"/>
      <c r="I57" s="260"/>
      <c r="J57" s="261"/>
      <c r="K57" s="261"/>
      <c r="L57" s="421"/>
      <c r="M57" s="259"/>
      <c r="N57" s="262"/>
      <c r="O57" s="261"/>
      <c r="P57" s="422"/>
      <c r="Q57" s="57"/>
    </row>
    <row r="58" spans="2:17" ht="12.75" customHeight="1" x14ac:dyDescent="0.2">
      <c r="B58" s="418"/>
      <c r="C58" s="419"/>
      <c r="D58" s="420" t="s">
        <v>119</v>
      </c>
      <c r="E58" s="256" t="s">
        <v>120</v>
      </c>
      <c r="F58" s="257" t="s">
        <v>20</v>
      </c>
      <c r="G58" s="258">
        <v>3.11</v>
      </c>
      <c r="H58" s="259">
        <v>0.4</v>
      </c>
      <c r="I58" s="260" t="s">
        <v>77</v>
      </c>
      <c r="J58" s="261">
        <f t="shared" si="0"/>
        <v>1.87</v>
      </c>
      <c r="K58" s="261">
        <v>4.45</v>
      </c>
      <c r="L58" s="261">
        <v>6.43</v>
      </c>
      <c r="M58" s="259">
        <v>0.5</v>
      </c>
      <c r="N58" s="261">
        <f t="shared" si="7"/>
        <v>2.23</v>
      </c>
      <c r="O58" s="261">
        <f t="shared" ref="O58:O65" si="9">MIN(4,N58)</f>
        <v>2.23</v>
      </c>
      <c r="P58" s="428">
        <f t="shared" si="1"/>
        <v>4.17</v>
      </c>
      <c r="Q58" s="57"/>
    </row>
    <row r="59" spans="2:17" ht="12.75" customHeight="1" x14ac:dyDescent="0.2">
      <c r="B59" s="418"/>
      <c r="C59" s="419"/>
      <c r="D59" s="420" t="s">
        <v>121</v>
      </c>
      <c r="E59" s="256" t="s">
        <v>122</v>
      </c>
      <c r="F59" s="257" t="s">
        <v>20</v>
      </c>
      <c r="G59" s="258">
        <v>4.91</v>
      </c>
      <c r="H59" s="259">
        <v>0.43</v>
      </c>
      <c r="I59" s="260" t="s">
        <v>123</v>
      </c>
      <c r="J59" s="261">
        <f t="shared" si="0"/>
        <v>2.8</v>
      </c>
      <c r="K59" s="261">
        <v>4.45</v>
      </c>
      <c r="L59" s="261">
        <v>6.43</v>
      </c>
      <c r="M59" s="259">
        <v>0.5</v>
      </c>
      <c r="N59" s="261">
        <f t="shared" si="7"/>
        <v>2.23</v>
      </c>
      <c r="O59" s="261">
        <f t="shared" si="9"/>
        <v>2.23</v>
      </c>
      <c r="P59" s="428">
        <f t="shared" si="1"/>
        <v>6.24</v>
      </c>
      <c r="Q59" s="57"/>
    </row>
    <row r="60" spans="2:17" ht="12.75" customHeight="1" x14ac:dyDescent="0.2">
      <c r="B60" s="418"/>
      <c r="C60" s="419"/>
      <c r="D60" s="420" t="s">
        <v>124</v>
      </c>
      <c r="E60" s="256" t="s">
        <v>125</v>
      </c>
      <c r="F60" s="257" t="s">
        <v>126</v>
      </c>
      <c r="G60" s="258">
        <v>14.03</v>
      </c>
      <c r="H60" s="259">
        <v>0.42</v>
      </c>
      <c r="I60" s="260" t="s">
        <v>123</v>
      </c>
      <c r="J60" s="261">
        <f t="shared" si="0"/>
        <v>8.14</v>
      </c>
      <c r="K60" s="261">
        <v>1.2</v>
      </c>
      <c r="L60" s="261">
        <v>1.2</v>
      </c>
      <c r="M60" s="259">
        <v>0.5</v>
      </c>
      <c r="N60" s="261">
        <f t="shared" si="7"/>
        <v>0.6</v>
      </c>
      <c r="O60" s="261">
        <f t="shared" si="9"/>
        <v>0.6</v>
      </c>
      <c r="P60" s="428">
        <f t="shared" si="1"/>
        <v>4.88</v>
      </c>
      <c r="Q60" s="57"/>
    </row>
    <row r="61" spans="2:17" ht="12.75" customHeight="1" x14ac:dyDescent="0.2">
      <c r="B61" s="418"/>
      <c r="C61" s="419"/>
      <c r="D61" s="420" t="s">
        <v>247</v>
      </c>
      <c r="E61" s="256" t="s">
        <v>128</v>
      </c>
      <c r="F61" s="257" t="s">
        <v>126</v>
      </c>
      <c r="G61" s="258">
        <v>13.99</v>
      </c>
      <c r="H61" s="259">
        <v>0.56000000000000005</v>
      </c>
      <c r="I61" s="260" t="s">
        <v>77</v>
      </c>
      <c r="J61" s="261">
        <f t="shared" si="0"/>
        <v>6.16</v>
      </c>
      <c r="K61" s="261">
        <v>1.2</v>
      </c>
      <c r="L61" s="261">
        <v>1.2</v>
      </c>
      <c r="M61" s="259">
        <v>0.5</v>
      </c>
      <c r="N61" s="261">
        <f t="shared" si="7"/>
        <v>0.6</v>
      </c>
      <c r="O61" s="261">
        <f t="shared" si="9"/>
        <v>0.6</v>
      </c>
      <c r="P61" s="428">
        <f t="shared" si="1"/>
        <v>3.7</v>
      </c>
      <c r="Q61" s="57"/>
    </row>
    <row r="62" spans="2:17" ht="12.75" customHeight="1" x14ac:dyDescent="0.2">
      <c r="B62" s="418"/>
      <c r="C62" s="419"/>
      <c r="D62" s="420" t="s">
        <v>248</v>
      </c>
      <c r="E62" s="256" t="s">
        <v>134</v>
      </c>
      <c r="F62" s="257" t="s">
        <v>20</v>
      </c>
      <c r="G62" s="258">
        <v>3.75</v>
      </c>
      <c r="H62" s="259">
        <v>0.2</v>
      </c>
      <c r="I62" s="260" t="s">
        <v>77</v>
      </c>
      <c r="J62" s="261">
        <f t="shared" si="0"/>
        <v>3</v>
      </c>
      <c r="K62" s="261">
        <v>4.45</v>
      </c>
      <c r="L62" s="261">
        <v>6.43</v>
      </c>
      <c r="M62" s="259">
        <v>0.5</v>
      </c>
      <c r="N62" s="261">
        <f t="shared" si="7"/>
        <v>2.23</v>
      </c>
      <c r="O62" s="261">
        <f t="shared" si="9"/>
        <v>2.23</v>
      </c>
      <c r="P62" s="428">
        <f t="shared" si="1"/>
        <v>6.69</v>
      </c>
      <c r="Q62" s="57"/>
    </row>
    <row r="63" spans="2:17" ht="12.75" customHeight="1" x14ac:dyDescent="0.2">
      <c r="B63" s="418"/>
      <c r="C63" s="419"/>
      <c r="D63" s="420" t="s">
        <v>135</v>
      </c>
      <c r="E63" s="256" t="s">
        <v>136</v>
      </c>
      <c r="F63" s="257" t="s">
        <v>137</v>
      </c>
      <c r="G63" s="258">
        <v>4.8499999999999996</v>
      </c>
      <c r="H63" s="259">
        <v>0.4</v>
      </c>
      <c r="I63" s="260" t="s">
        <v>77</v>
      </c>
      <c r="J63" s="261">
        <f t="shared" si="0"/>
        <v>2.91</v>
      </c>
      <c r="K63" s="261">
        <v>4.45</v>
      </c>
      <c r="L63" s="261">
        <v>6.43</v>
      </c>
      <c r="M63" s="259">
        <v>0.5</v>
      </c>
      <c r="N63" s="261">
        <f t="shared" si="7"/>
        <v>2.23</v>
      </c>
      <c r="O63" s="261">
        <f t="shared" si="9"/>
        <v>2.23</v>
      </c>
      <c r="P63" s="428">
        <f t="shared" si="1"/>
        <v>6.49</v>
      </c>
      <c r="Q63" s="57"/>
    </row>
    <row r="64" spans="2:17" ht="12.75" customHeight="1" x14ac:dyDescent="0.2">
      <c r="B64" s="418"/>
      <c r="C64" s="419"/>
      <c r="D64" s="420" t="s">
        <v>249</v>
      </c>
      <c r="E64" s="256" t="s">
        <v>250</v>
      </c>
      <c r="F64" s="257" t="s">
        <v>251</v>
      </c>
      <c r="G64" s="258">
        <v>5.54</v>
      </c>
      <c r="H64" s="259">
        <v>0.4</v>
      </c>
      <c r="I64" s="260" t="s">
        <v>77</v>
      </c>
      <c r="J64" s="261">
        <f t="shared" si="0"/>
        <v>3.32</v>
      </c>
      <c r="K64" s="261">
        <v>1.2</v>
      </c>
      <c r="L64" s="261">
        <v>1.2</v>
      </c>
      <c r="M64" s="259">
        <v>0.5</v>
      </c>
      <c r="N64" s="261">
        <f t="shared" si="7"/>
        <v>0.6</v>
      </c>
      <c r="O64" s="261">
        <f t="shared" si="9"/>
        <v>0.6</v>
      </c>
      <c r="P64" s="428">
        <f t="shared" si="1"/>
        <v>1.99</v>
      </c>
      <c r="Q64" s="57"/>
    </row>
    <row r="65" spans="2:18" ht="12.75" customHeight="1" thickBot="1" x14ac:dyDescent="0.25">
      <c r="B65" s="403"/>
      <c r="C65" s="404"/>
      <c r="D65" s="405" t="s">
        <v>140</v>
      </c>
      <c r="E65" s="228" t="s">
        <v>141</v>
      </c>
      <c r="F65" s="273" t="s">
        <v>20</v>
      </c>
      <c r="G65" s="230">
        <v>3.98</v>
      </c>
      <c r="H65" s="231">
        <v>0.28000000000000003</v>
      </c>
      <c r="I65" s="232" t="s">
        <v>123</v>
      </c>
      <c r="J65" s="233">
        <f t="shared" si="0"/>
        <v>2.87</v>
      </c>
      <c r="K65" s="233">
        <v>4.45</v>
      </c>
      <c r="L65" s="233">
        <v>6.43</v>
      </c>
      <c r="M65" s="231">
        <v>0.5</v>
      </c>
      <c r="N65" s="233">
        <f t="shared" si="7"/>
        <v>2.23</v>
      </c>
      <c r="O65" s="233">
        <f t="shared" si="9"/>
        <v>2.23</v>
      </c>
      <c r="P65" s="407">
        <f t="shared" si="1"/>
        <v>6.4</v>
      </c>
      <c r="Q65" s="57"/>
    </row>
    <row r="66" spans="2:18" ht="12.75" customHeight="1" x14ac:dyDescent="0.2">
      <c r="B66" s="434"/>
      <c r="C66" s="435" t="s">
        <v>394</v>
      </c>
      <c r="D66" s="431"/>
      <c r="E66" s="218"/>
      <c r="F66" s="219"/>
      <c r="G66" s="220"/>
      <c r="H66" s="278"/>
      <c r="I66" s="279"/>
      <c r="J66" s="280"/>
      <c r="K66" s="280"/>
      <c r="L66" s="280"/>
      <c r="M66" s="278"/>
      <c r="N66" s="280"/>
      <c r="O66" s="280"/>
      <c r="P66" s="436"/>
      <c r="Q66" s="57"/>
    </row>
    <row r="67" spans="2:18" ht="12.75" customHeight="1" x14ac:dyDescent="0.2">
      <c r="B67" s="418"/>
      <c r="C67" s="419"/>
      <c r="D67" s="420" t="s">
        <v>143</v>
      </c>
      <c r="E67" s="256" t="s">
        <v>144</v>
      </c>
      <c r="F67" s="257" t="s">
        <v>20</v>
      </c>
      <c r="G67" s="258">
        <v>32.67</v>
      </c>
      <c r="H67" s="259">
        <v>0.5</v>
      </c>
      <c r="I67" s="260" t="s">
        <v>123</v>
      </c>
      <c r="J67" s="261">
        <f t="shared" si="0"/>
        <v>16.34</v>
      </c>
      <c r="K67" s="261">
        <v>5.64</v>
      </c>
      <c r="L67" s="261">
        <v>4.79</v>
      </c>
      <c r="M67" s="259">
        <v>0.5</v>
      </c>
      <c r="N67" s="261">
        <f t="shared" si="7"/>
        <v>2.82</v>
      </c>
      <c r="O67" s="261">
        <f>MIN(4,N67)</f>
        <v>2.82</v>
      </c>
      <c r="P67" s="428">
        <f t="shared" si="1"/>
        <v>46.08</v>
      </c>
      <c r="Q67" s="57"/>
    </row>
    <row r="68" spans="2:18" ht="12.75" customHeight="1" x14ac:dyDescent="0.2">
      <c r="B68" s="418"/>
      <c r="C68" s="419"/>
      <c r="D68" s="420" t="s">
        <v>145</v>
      </c>
      <c r="E68" s="256" t="s">
        <v>146</v>
      </c>
      <c r="F68" s="257" t="s">
        <v>20</v>
      </c>
      <c r="G68" s="258">
        <v>28.34</v>
      </c>
      <c r="H68" s="259">
        <v>0.5</v>
      </c>
      <c r="I68" s="260" t="s">
        <v>77</v>
      </c>
      <c r="J68" s="261">
        <f t="shared" si="0"/>
        <v>14.17</v>
      </c>
      <c r="K68" s="261">
        <v>5.64</v>
      </c>
      <c r="L68" s="261">
        <v>4.79</v>
      </c>
      <c r="M68" s="259">
        <v>0.5</v>
      </c>
      <c r="N68" s="261">
        <f t="shared" si="7"/>
        <v>2.82</v>
      </c>
      <c r="O68" s="261">
        <f>MIN(4,N68)</f>
        <v>2.82</v>
      </c>
      <c r="P68" s="428">
        <f t="shared" si="1"/>
        <v>39.96</v>
      </c>
      <c r="Q68" s="57"/>
    </row>
    <row r="69" spans="2:18" ht="12.75" customHeight="1" x14ac:dyDescent="0.2">
      <c r="B69" s="418"/>
      <c r="C69" s="419"/>
      <c r="D69" s="420" t="s">
        <v>147</v>
      </c>
      <c r="E69" s="256" t="s">
        <v>148</v>
      </c>
      <c r="F69" s="257" t="s">
        <v>20</v>
      </c>
      <c r="G69" s="258">
        <v>9.77</v>
      </c>
      <c r="H69" s="259">
        <v>0.43</v>
      </c>
      <c r="I69" s="260" t="s">
        <v>123</v>
      </c>
      <c r="J69" s="261">
        <f t="shared" si="0"/>
        <v>5.57</v>
      </c>
      <c r="K69" s="261">
        <v>6.07</v>
      </c>
      <c r="L69" s="261">
        <v>4.79</v>
      </c>
      <c r="M69" s="259">
        <v>0.5</v>
      </c>
      <c r="N69" s="261">
        <f t="shared" si="7"/>
        <v>3.04</v>
      </c>
      <c r="O69" s="261">
        <f>MIN(4,N69)</f>
        <v>3.04</v>
      </c>
      <c r="P69" s="428">
        <f t="shared" si="1"/>
        <v>16.93</v>
      </c>
      <c r="Q69" s="57"/>
      <c r="R69" s="375" t="e">
        <f>#REF!*0.8</f>
        <v>#REF!</v>
      </c>
    </row>
    <row r="70" spans="2:18" ht="12.75" customHeight="1" x14ac:dyDescent="0.2">
      <c r="B70" s="424"/>
      <c r="C70" s="425"/>
      <c r="D70" s="420" t="s">
        <v>252</v>
      </c>
      <c r="E70" s="256" t="s">
        <v>150</v>
      </c>
      <c r="F70" s="257" t="s">
        <v>20</v>
      </c>
      <c r="G70" s="258">
        <v>7.8</v>
      </c>
      <c r="H70" s="259">
        <v>0.44</v>
      </c>
      <c r="I70" s="260" t="s">
        <v>123</v>
      </c>
      <c r="J70" s="261">
        <f t="shared" si="0"/>
        <v>4.37</v>
      </c>
      <c r="K70" s="261">
        <v>6.07</v>
      </c>
      <c r="L70" s="261">
        <v>4.79</v>
      </c>
      <c r="M70" s="259">
        <v>0.5</v>
      </c>
      <c r="N70" s="261">
        <f t="shared" si="7"/>
        <v>3.04</v>
      </c>
      <c r="O70" s="261">
        <f>MIN(4,N70)</f>
        <v>3.04</v>
      </c>
      <c r="P70" s="428">
        <f t="shared" si="1"/>
        <v>13.28</v>
      </c>
      <c r="Q70" s="57"/>
    </row>
    <row r="71" spans="2:18" ht="12.75" customHeight="1" x14ac:dyDescent="0.2">
      <c r="B71" s="424"/>
      <c r="C71" s="425"/>
      <c r="D71" s="83" t="s">
        <v>151</v>
      </c>
      <c r="E71" s="84" t="s">
        <v>152</v>
      </c>
      <c r="F71" s="85" t="s">
        <v>20</v>
      </c>
      <c r="G71" s="86">
        <v>11.36</v>
      </c>
      <c r="H71" s="87">
        <v>0.44</v>
      </c>
      <c r="I71" s="88" t="s">
        <v>123</v>
      </c>
      <c r="J71" s="89">
        <f>ROUND(G71*(1-H71),2)</f>
        <v>6.36</v>
      </c>
      <c r="K71" s="89">
        <v>6.07</v>
      </c>
      <c r="L71" s="89">
        <v>4.79</v>
      </c>
      <c r="M71" s="87">
        <v>0.5</v>
      </c>
      <c r="N71" s="89">
        <f>ROUND(K71*M71,2)</f>
        <v>3.04</v>
      </c>
      <c r="O71" s="89">
        <f t="shared" ref="O71" si="10">MIN(4,N71)</f>
        <v>3.04</v>
      </c>
      <c r="P71" s="105">
        <f>ROUND(O71*$J71,2)</f>
        <v>19.329999999999998</v>
      </c>
      <c r="Q71" s="57"/>
    </row>
    <row r="72" spans="2:18" ht="12.75" customHeight="1" thickBot="1" x14ac:dyDescent="0.25">
      <c r="B72" s="403"/>
      <c r="C72" s="404"/>
      <c r="D72" s="410" t="s">
        <v>153</v>
      </c>
      <c r="E72" s="239" t="s">
        <v>154</v>
      </c>
      <c r="F72" s="229" t="s">
        <v>20</v>
      </c>
      <c r="G72" s="240">
        <v>43.38</v>
      </c>
      <c r="H72" s="241">
        <v>0.7</v>
      </c>
      <c r="I72" s="242" t="s">
        <v>123</v>
      </c>
      <c r="J72" s="243">
        <f t="shared" si="0"/>
        <v>13.01</v>
      </c>
      <c r="K72" s="243">
        <v>4.53</v>
      </c>
      <c r="L72" s="243">
        <v>4.79</v>
      </c>
      <c r="M72" s="241">
        <v>0.5</v>
      </c>
      <c r="N72" s="243">
        <f t="shared" si="7"/>
        <v>2.27</v>
      </c>
      <c r="O72" s="243">
        <f>MIN(4,N72)</f>
        <v>2.27</v>
      </c>
      <c r="P72" s="412">
        <f t="shared" si="1"/>
        <v>29.53</v>
      </c>
      <c r="Q72" s="57"/>
    </row>
    <row r="73" spans="2:18" ht="12.75" customHeight="1" x14ac:dyDescent="0.2">
      <c r="B73" s="434"/>
      <c r="C73" s="435" t="s">
        <v>401</v>
      </c>
      <c r="D73" s="431"/>
      <c r="E73" s="218"/>
      <c r="F73" s="219"/>
      <c r="G73" s="220"/>
      <c r="H73" s="278"/>
      <c r="I73" s="279"/>
      <c r="J73" s="280"/>
      <c r="K73" s="280"/>
      <c r="L73" s="280"/>
      <c r="M73" s="278"/>
      <c r="N73" s="280"/>
      <c r="O73" s="280"/>
      <c r="P73" s="436"/>
      <c r="Q73" s="57"/>
    </row>
    <row r="74" spans="2:18" ht="12.75" customHeight="1" x14ac:dyDescent="0.2">
      <c r="B74" s="418"/>
      <c r="C74" s="419"/>
      <c r="D74" s="420" t="s">
        <v>156</v>
      </c>
      <c r="E74" s="256" t="s">
        <v>157</v>
      </c>
      <c r="F74" s="257" t="s">
        <v>20</v>
      </c>
      <c r="G74" s="258">
        <v>4.83</v>
      </c>
      <c r="H74" s="259">
        <v>0.3</v>
      </c>
      <c r="I74" s="260" t="s">
        <v>158</v>
      </c>
      <c r="J74" s="261">
        <f t="shared" si="0"/>
        <v>3.38</v>
      </c>
      <c r="K74" s="261">
        <v>5.6</v>
      </c>
      <c r="L74" s="261">
        <v>6.43</v>
      </c>
      <c r="M74" s="259">
        <v>0.5</v>
      </c>
      <c r="N74" s="261">
        <f t="shared" si="7"/>
        <v>2.8</v>
      </c>
      <c r="O74" s="261">
        <f t="shared" ref="O74:O83" si="11">MIN(4,N74)</f>
        <v>2.8</v>
      </c>
      <c r="P74" s="428">
        <f t="shared" si="1"/>
        <v>9.4600000000000009</v>
      </c>
      <c r="Q74" s="57"/>
    </row>
    <row r="75" spans="2:18" ht="12.75" customHeight="1" x14ac:dyDescent="0.2">
      <c r="B75" s="418"/>
      <c r="C75" s="419"/>
      <c r="D75" s="420" t="s">
        <v>159</v>
      </c>
      <c r="E75" s="256" t="s">
        <v>160</v>
      </c>
      <c r="F75" s="257" t="s">
        <v>20</v>
      </c>
      <c r="G75" s="258">
        <v>6.94</v>
      </c>
      <c r="H75" s="259">
        <v>0.3</v>
      </c>
      <c r="I75" s="260" t="s">
        <v>77</v>
      </c>
      <c r="J75" s="261">
        <f t="shared" si="0"/>
        <v>4.8600000000000003</v>
      </c>
      <c r="K75" s="261">
        <v>5.6</v>
      </c>
      <c r="L75" s="261">
        <v>6.43</v>
      </c>
      <c r="M75" s="259">
        <v>0.5</v>
      </c>
      <c r="N75" s="261">
        <f t="shared" si="7"/>
        <v>2.8</v>
      </c>
      <c r="O75" s="261">
        <f t="shared" si="11"/>
        <v>2.8</v>
      </c>
      <c r="P75" s="428">
        <f t="shared" si="1"/>
        <v>13.61</v>
      </c>
      <c r="Q75" s="57"/>
    </row>
    <row r="76" spans="2:18" ht="12.75" customHeight="1" x14ac:dyDescent="0.2">
      <c r="B76" s="418"/>
      <c r="C76" s="419"/>
      <c r="D76" s="420" t="s">
        <v>161</v>
      </c>
      <c r="E76" s="256" t="s">
        <v>162</v>
      </c>
      <c r="F76" s="257" t="s">
        <v>20</v>
      </c>
      <c r="G76" s="258">
        <v>2.33</v>
      </c>
      <c r="H76" s="259">
        <v>0.48</v>
      </c>
      <c r="I76" s="260" t="s">
        <v>123</v>
      </c>
      <c r="J76" s="261">
        <f t="shared" si="0"/>
        <v>1.21</v>
      </c>
      <c r="K76" s="261">
        <v>5.6</v>
      </c>
      <c r="L76" s="261">
        <v>6.43</v>
      </c>
      <c r="M76" s="259">
        <v>0.5</v>
      </c>
      <c r="N76" s="261">
        <f t="shared" si="7"/>
        <v>2.8</v>
      </c>
      <c r="O76" s="261">
        <f t="shared" si="11"/>
        <v>2.8</v>
      </c>
      <c r="P76" s="428">
        <f t="shared" si="1"/>
        <v>3.39</v>
      </c>
      <c r="Q76" s="57"/>
    </row>
    <row r="77" spans="2:18" ht="12.75" customHeight="1" x14ac:dyDescent="0.2">
      <c r="B77" s="418"/>
      <c r="C77" s="419"/>
      <c r="D77" s="420" t="s">
        <v>163</v>
      </c>
      <c r="E77" s="256" t="s">
        <v>164</v>
      </c>
      <c r="F77" s="257" t="s">
        <v>20</v>
      </c>
      <c r="G77" s="258">
        <v>8.51</v>
      </c>
      <c r="H77" s="259">
        <v>0.53</v>
      </c>
      <c r="I77" s="260" t="s">
        <v>123</v>
      </c>
      <c r="J77" s="261">
        <f t="shared" si="0"/>
        <v>4</v>
      </c>
      <c r="K77" s="261">
        <v>5.6</v>
      </c>
      <c r="L77" s="261">
        <v>6.43</v>
      </c>
      <c r="M77" s="259">
        <v>0.5</v>
      </c>
      <c r="N77" s="261">
        <f t="shared" si="7"/>
        <v>2.8</v>
      </c>
      <c r="O77" s="261">
        <f t="shared" si="11"/>
        <v>2.8</v>
      </c>
      <c r="P77" s="428">
        <f t="shared" si="1"/>
        <v>11.2</v>
      </c>
      <c r="Q77" s="57"/>
    </row>
    <row r="78" spans="2:18" ht="12.75" customHeight="1" x14ac:dyDescent="0.2">
      <c r="B78" s="418"/>
      <c r="C78" s="419"/>
      <c r="D78" s="420" t="s">
        <v>165</v>
      </c>
      <c r="E78" s="256" t="s">
        <v>166</v>
      </c>
      <c r="F78" s="257" t="s">
        <v>20</v>
      </c>
      <c r="G78" s="258">
        <v>10.29</v>
      </c>
      <c r="H78" s="259">
        <v>0.49</v>
      </c>
      <c r="I78" s="260" t="s">
        <v>123</v>
      </c>
      <c r="J78" s="261">
        <f t="shared" si="0"/>
        <v>5.25</v>
      </c>
      <c r="K78" s="261">
        <v>5.6</v>
      </c>
      <c r="L78" s="261">
        <v>6.43</v>
      </c>
      <c r="M78" s="259">
        <v>0.5</v>
      </c>
      <c r="N78" s="261">
        <f t="shared" si="7"/>
        <v>2.8</v>
      </c>
      <c r="O78" s="261">
        <f t="shared" si="11"/>
        <v>2.8</v>
      </c>
      <c r="P78" s="428">
        <f t="shared" si="1"/>
        <v>14.7</v>
      </c>
      <c r="Q78" s="57"/>
    </row>
    <row r="79" spans="2:18" ht="12.75" customHeight="1" x14ac:dyDescent="0.2">
      <c r="B79" s="418"/>
      <c r="C79" s="419"/>
      <c r="D79" s="420" t="s">
        <v>255</v>
      </c>
      <c r="E79" s="256" t="s">
        <v>167</v>
      </c>
      <c r="F79" s="257" t="s">
        <v>168</v>
      </c>
      <c r="G79" s="258">
        <v>3.81</v>
      </c>
      <c r="H79" s="259">
        <v>0.34</v>
      </c>
      <c r="I79" s="260" t="s">
        <v>123</v>
      </c>
      <c r="J79" s="261">
        <f t="shared" si="0"/>
        <v>2.5099999999999998</v>
      </c>
      <c r="K79" s="261">
        <v>5.6</v>
      </c>
      <c r="L79" s="261">
        <v>6.43</v>
      </c>
      <c r="M79" s="259">
        <v>0.5</v>
      </c>
      <c r="N79" s="261">
        <f t="shared" si="7"/>
        <v>2.8</v>
      </c>
      <c r="O79" s="261">
        <f t="shared" si="11"/>
        <v>2.8</v>
      </c>
      <c r="P79" s="428">
        <f t="shared" ref="P79:P87" si="12">ROUND(O79*$J79,2)</f>
        <v>7.03</v>
      </c>
      <c r="Q79" s="57"/>
    </row>
    <row r="80" spans="2:18" ht="12.75" customHeight="1" x14ac:dyDescent="0.2">
      <c r="B80" s="418"/>
      <c r="C80" s="419"/>
      <c r="D80" s="420" t="s">
        <v>171</v>
      </c>
      <c r="E80" s="256" t="s">
        <v>172</v>
      </c>
      <c r="F80" s="257" t="s">
        <v>20</v>
      </c>
      <c r="G80" s="258">
        <v>9.24</v>
      </c>
      <c r="H80" s="259">
        <v>0.36</v>
      </c>
      <c r="I80" s="260" t="s">
        <v>123</v>
      </c>
      <c r="J80" s="261">
        <f t="shared" ref="J80:J87" si="13">ROUND(G80*(1-H80),2)</f>
        <v>5.91</v>
      </c>
      <c r="K80" s="261">
        <v>5.6</v>
      </c>
      <c r="L80" s="261">
        <v>6.43</v>
      </c>
      <c r="M80" s="259">
        <v>0.5</v>
      </c>
      <c r="N80" s="261">
        <f t="shared" si="7"/>
        <v>2.8</v>
      </c>
      <c r="O80" s="261">
        <f t="shared" si="11"/>
        <v>2.8</v>
      </c>
      <c r="P80" s="428">
        <f t="shared" si="12"/>
        <v>16.55</v>
      </c>
      <c r="Q80" s="57"/>
    </row>
    <row r="81" spans="1:17" ht="12.75" customHeight="1" x14ac:dyDescent="0.2">
      <c r="B81" s="413"/>
      <c r="C81" s="414"/>
      <c r="D81" s="415" t="s">
        <v>173</v>
      </c>
      <c r="E81" s="247" t="s">
        <v>174</v>
      </c>
      <c r="F81" s="248" t="s">
        <v>20</v>
      </c>
      <c r="G81" s="249">
        <v>5</v>
      </c>
      <c r="H81" s="250">
        <v>0.3</v>
      </c>
      <c r="I81" s="251" t="s">
        <v>77</v>
      </c>
      <c r="J81" s="252">
        <f t="shared" si="13"/>
        <v>3.5</v>
      </c>
      <c r="K81" s="252">
        <v>5.6</v>
      </c>
      <c r="L81" s="252">
        <v>6.43</v>
      </c>
      <c r="M81" s="250">
        <v>0.5</v>
      </c>
      <c r="N81" s="252">
        <f t="shared" si="7"/>
        <v>2.8</v>
      </c>
      <c r="O81" s="252">
        <f t="shared" si="11"/>
        <v>2.8</v>
      </c>
      <c r="P81" s="437">
        <f t="shared" si="12"/>
        <v>9.8000000000000007</v>
      </c>
      <c r="Q81" s="57"/>
    </row>
    <row r="82" spans="1:17" ht="12.75" customHeight="1" x14ac:dyDescent="0.2">
      <c r="B82" s="438"/>
      <c r="C82" s="610"/>
      <c r="D82" s="83" t="s">
        <v>418</v>
      </c>
      <c r="E82" s="84" t="s">
        <v>419</v>
      </c>
      <c r="F82" s="85" t="s">
        <v>20</v>
      </c>
      <c r="G82" s="86">
        <v>16.37</v>
      </c>
      <c r="H82" s="87">
        <v>0.3</v>
      </c>
      <c r="I82" s="88" t="s">
        <v>77</v>
      </c>
      <c r="J82" s="89">
        <f t="shared" si="13"/>
        <v>11.46</v>
      </c>
      <c r="K82" s="89">
        <v>5.6</v>
      </c>
      <c r="L82" s="89">
        <v>6.43</v>
      </c>
      <c r="M82" s="87">
        <v>0.5</v>
      </c>
      <c r="N82" s="89">
        <f t="shared" si="7"/>
        <v>2.8</v>
      </c>
      <c r="O82" s="89">
        <f t="shared" si="11"/>
        <v>2.8</v>
      </c>
      <c r="P82" s="105">
        <f t="shared" si="12"/>
        <v>32.090000000000003</v>
      </c>
      <c r="Q82" s="57"/>
    </row>
    <row r="83" spans="1:17" ht="12.75" customHeight="1" thickBot="1" x14ac:dyDescent="0.25">
      <c r="B83" s="438"/>
      <c r="C83" s="439"/>
      <c r="D83" s="440" t="s">
        <v>175</v>
      </c>
      <c r="E83" s="285" t="s">
        <v>176</v>
      </c>
      <c r="F83" s="248" t="s">
        <v>20</v>
      </c>
      <c r="G83" s="286">
        <v>1.95</v>
      </c>
      <c r="H83" s="287">
        <v>0.3</v>
      </c>
      <c r="I83" s="288" t="s">
        <v>77</v>
      </c>
      <c r="J83" s="289">
        <f t="shared" si="13"/>
        <v>1.37</v>
      </c>
      <c r="K83" s="289">
        <v>5.6</v>
      </c>
      <c r="L83" s="289">
        <v>6.43</v>
      </c>
      <c r="M83" s="287">
        <v>0.5</v>
      </c>
      <c r="N83" s="289">
        <f t="shared" si="7"/>
        <v>2.8</v>
      </c>
      <c r="O83" s="289">
        <f t="shared" si="11"/>
        <v>2.8</v>
      </c>
      <c r="P83" s="417">
        <f t="shared" si="12"/>
        <v>3.84</v>
      </c>
      <c r="Q83" s="57"/>
    </row>
    <row r="84" spans="1:17" ht="12.75" customHeight="1" x14ac:dyDescent="0.2">
      <c r="B84" s="429" t="s">
        <v>177</v>
      </c>
      <c r="C84" s="430"/>
      <c r="D84" s="431"/>
      <c r="E84" s="218"/>
      <c r="F84" s="219"/>
      <c r="G84" s="220"/>
      <c r="H84" s="278"/>
      <c r="I84" s="279"/>
      <c r="J84" s="280"/>
      <c r="K84" s="280"/>
      <c r="L84" s="280"/>
      <c r="M84" s="278"/>
      <c r="N84" s="280"/>
      <c r="O84" s="280"/>
      <c r="P84" s="436"/>
      <c r="Q84" s="57"/>
    </row>
    <row r="85" spans="1:17" ht="12.75" customHeight="1" x14ac:dyDescent="0.2">
      <c r="B85" s="418"/>
      <c r="C85" s="419"/>
      <c r="D85" s="420" t="s">
        <v>178</v>
      </c>
      <c r="E85" s="256" t="s">
        <v>179</v>
      </c>
      <c r="F85" s="257" t="s">
        <v>20</v>
      </c>
      <c r="G85" s="258">
        <v>12.13</v>
      </c>
      <c r="H85" s="259">
        <v>0.4</v>
      </c>
      <c r="I85" s="260" t="s">
        <v>77</v>
      </c>
      <c r="J85" s="261">
        <f t="shared" si="13"/>
        <v>7.28</v>
      </c>
      <c r="K85" s="261">
        <v>4.45</v>
      </c>
      <c r="L85" s="261">
        <v>3.39</v>
      </c>
      <c r="M85" s="259">
        <v>0.5</v>
      </c>
      <c r="N85" s="261">
        <f t="shared" si="7"/>
        <v>2.23</v>
      </c>
      <c r="O85" s="261">
        <f>MIN(4,N85)</f>
        <v>2.23</v>
      </c>
      <c r="P85" s="428">
        <f t="shared" si="12"/>
        <v>16.23</v>
      </c>
      <c r="Q85" s="57"/>
    </row>
    <row r="86" spans="1:17" ht="12.75" customHeight="1" x14ac:dyDescent="0.2">
      <c r="B86" s="424"/>
      <c r="C86" s="425"/>
      <c r="D86" s="420" t="s">
        <v>180</v>
      </c>
      <c r="E86" s="265" t="s">
        <v>181</v>
      </c>
      <c r="F86" s="266" t="s">
        <v>182</v>
      </c>
      <c r="G86" s="267">
        <v>27.15</v>
      </c>
      <c r="H86" s="268">
        <v>0.47</v>
      </c>
      <c r="I86" s="269" t="s">
        <v>123</v>
      </c>
      <c r="J86" s="270">
        <f t="shared" si="13"/>
        <v>14.39</v>
      </c>
      <c r="K86" s="270">
        <v>4.45</v>
      </c>
      <c r="L86" s="270">
        <v>3.39</v>
      </c>
      <c r="M86" s="268">
        <v>0.5</v>
      </c>
      <c r="N86" s="270">
        <f t="shared" si="7"/>
        <v>2.23</v>
      </c>
      <c r="O86" s="270">
        <f>MIN(4,N86)</f>
        <v>2.23</v>
      </c>
      <c r="P86" s="422">
        <f t="shared" si="12"/>
        <v>32.090000000000003</v>
      </c>
      <c r="Q86" s="57"/>
    </row>
    <row r="87" spans="1:17" ht="12.75" customHeight="1" thickBot="1" x14ac:dyDescent="0.25">
      <c r="B87" s="403"/>
      <c r="C87" s="404"/>
      <c r="D87" s="405" t="s">
        <v>183</v>
      </c>
      <c r="E87" s="228" t="s">
        <v>184</v>
      </c>
      <c r="F87" s="273" t="s">
        <v>168</v>
      </c>
      <c r="G87" s="230">
        <v>1.45</v>
      </c>
      <c r="H87" s="231">
        <v>0.3</v>
      </c>
      <c r="I87" s="232" t="s">
        <v>77</v>
      </c>
      <c r="J87" s="233">
        <f t="shared" si="13"/>
        <v>1.02</v>
      </c>
      <c r="K87" s="233">
        <v>6.41</v>
      </c>
      <c r="L87" s="233">
        <v>3.39</v>
      </c>
      <c r="M87" s="231">
        <v>0.5</v>
      </c>
      <c r="N87" s="233">
        <f t="shared" si="7"/>
        <v>3.21</v>
      </c>
      <c r="O87" s="233">
        <f>MIN(4,N87)</f>
        <v>3.21</v>
      </c>
      <c r="P87" s="407">
        <f t="shared" si="12"/>
        <v>3.27</v>
      </c>
      <c r="Q87" s="57"/>
    </row>
    <row r="88" spans="1:17" x14ac:dyDescent="0.2">
      <c r="A88" s="1"/>
      <c r="B88" s="1"/>
      <c r="C88" s="1"/>
      <c r="D88" s="1"/>
      <c r="E88" s="2"/>
      <c r="F88" s="3"/>
      <c r="G88" s="4"/>
      <c r="H88" s="298" t="s">
        <v>256</v>
      </c>
      <c r="I88" s="3"/>
      <c r="J88" s="4"/>
      <c r="K88" s="4"/>
      <c r="L88" s="4"/>
      <c r="M88" s="5"/>
      <c r="N88" s="4"/>
      <c r="O88" s="3"/>
      <c r="P88" s="3"/>
      <c r="Q88" s="3"/>
    </row>
    <row r="89" spans="1:17" x14ac:dyDescent="0.2">
      <c r="A89" s="1"/>
      <c r="B89" s="1"/>
      <c r="C89" s="1"/>
      <c r="D89" s="1"/>
      <c r="E89" s="2"/>
      <c r="F89" s="3"/>
      <c r="G89" s="4"/>
      <c r="H89" s="299" t="s">
        <v>417</v>
      </c>
      <c r="I89" s="3"/>
      <c r="J89" s="4"/>
      <c r="K89" s="4"/>
      <c r="L89" s="4"/>
      <c r="M89" s="5"/>
      <c r="N89" s="4"/>
      <c r="O89" s="3"/>
      <c r="P89" s="3"/>
      <c r="Q89" s="3"/>
    </row>
    <row r="90" spans="1:17" x14ac:dyDescent="0.2">
      <c r="A90" s="1"/>
      <c r="B90" s="1"/>
      <c r="C90" s="1"/>
      <c r="D90" s="1"/>
      <c r="E90" s="2"/>
      <c r="F90" s="3"/>
      <c r="G90" s="4"/>
      <c r="H90" s="300" t="s">
        <v>258</v>
      </c>
      <c r="I90" s="3"/>
      <c r="J90" s="4"/>
      <c r="K90" s="4"/>
      <c r="L90" s="4"/>
      <c r="M90" s="5"/>
      <c r="N90" s="4"/>
      <c r="O90" s="3"/>
      <c r="P90" s="3"/>
      <c r="Q90" s="3"/>
    </row>
    <row r="91" spans="1:17" ht="12" customHeight="1" x14ac:dyDescent="0.2">
      <c r="A91" s="1"/>
      <c r="B91" s="1"/>
      <c r="C91" s="1"/>
      <c r="D91" s="1"/>
      <c r="E91" s="2"/>
      <c r="F91" s="3"/>
      <c r="G91" s="4"/>
      <c r="H91" s="300" t="s">
        <v>259</v>
      </c>
      <c r="I91" s="3"/>
      <c r="J91" s="4"/>
      <c r="K91" s="4"/>
      <c r="L91" s="4"/>
      <c r="M91" s="5"/>
      <c r="N91" s="4"/>
      <c r="O91" s="3"/>
      <c r="P91" s="3"/>
      <c r="Q91" s="3"/>
    </row>
    <row r="92" spans="1:17" x14ac:dyDescent="0.2">
      <c r="A92" s="1"/>
      <c r="B92" s="1"/>
      <c r="C92" s="1"/>
      <c r="D92" s="1"/>
      <c r="E92" s="2"/>
      <c r="F92" s="3"/>
      <c r="G92" s="4"/>
      <c r="H92" s="5"/>
      <c r="I92" s="3"/>
      <c r="J92" s="4"/>
      <c r="K92" s="4"/>
      <c r="L92" s="4"/>
      <c r="M92" s="5"/>
      <c r="N92" s="4"/>
      <c r="O92" s="3"/>
      <c r="P92" s="3"/>
      <c r="Q92" s="3"/>
    </row>
  </sheetData>
  <sheetProtection insertRows="0"/>
  <mergeCells count="2">
    <mergeCell ref="B2:P2"/>
    <mergeCell ref="B3:D3"/>
  </mergeCells>
  <printOptions horizontalCentered="1"/>
  <pageMargins left="0.7" right="0.7" top="0.75" bottom="0.75" header="0.3" footer="0.3"/>
  <pageSetup paperSize="17" scale="82" orientation="portrait" r:id="rId1"/>
  <headerFooter alignWithMargins="0"/>
  <ignoredErrors>
    <ignoredError sqref="E82:E91 E71:E81 E7:E7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0A2-8B4F-4879-B92A-1545E6DB5B8B}">
  <sheetPr>
    <tabColor rgb="FF0070C0"/>
    <pageSetUpPr fitToPage="1"/>
  </sheetPr>
  <dimension ref="A1:G93"/>
  <sheetViews>
    <sheetView showGridLines="0" showRowColHeaders="0" view="pageBreakPreview" topLeftCell="A68" zoomScale="85" zoomScaleNormal="100" zoomScaleSheetLayoutView="85" workbookViewId="0">
      <selection activeCell="E82" sqref="E82:E88"/>
    </sheetView>
  </sheetViews>
  <sheetFormatPr defaultRowHeight="12.75" x14ac:dyDescent="0.2"/>
  <cols>
    <col min="1" max="1" width="3.85546875" style="9" customWidth="1"/>
    <col min="2" max="3" width="1.140625" style="9" customWidth="1"/>
    <col min="4" max="4" width="43.140625" style="9" customWidth="1"/>
    <col min="5" max="5" width="6.140625" style="130" customWidth="1"/>
    <col min="6" max="6" width="92.140625" style="9" customWidth="1"/>
    <col min="7" max="7" width="3.85546875" style="44" customWidth="1"/>
    <col min="8" max="214" width="9.140625" style="9"/>
    <col min="215" max="216" width="1.140625" style="9" customWidth="1"/>
    <col min="217" max="217" width="36.140625" style="9" customWidth="1"/>
    <col min="218" max="218" width="9" style="9" customWidth="1"/>
    <col min="219" max="219" width="0" style="9" hidden="1" customWidth="1"/>
    <col min="220" max="220" width="19.85546875" style="9" customWidth="1"/>
    <col min="221" max="221" width="7.85546875" style="9" customWidth="1"/>
    <col min="222" max="222" width="5.85546875" style="9" customWidth="1"/>
    <col min="223" max="223" width="7.140625" style="9" customWidth="1"/>
    <col min="224" max="224" width="8" style="9" customWidth="1"/>
    <col min="225" max="225" width="9.140625" style="9"/>
    <col min="226" max="226" width="6.140625" style="9" customWidth="1"/>
    <col min="227" max="229" width="8.140625" style="9" customWidth="1"/>
    <col min="230" max="230" width="9.140625" style="9"/>
    <col min="231" max="234" width="10.5703125" style="9" customWidth="1"/>
    <col min="235" max="238" width="10.85546875" style="9" customWidth="1"/>
    <col min="239" max="470" width="9.140625" style="9"/>
    <col min="471" max="472" width="1.140625" style="9" customWidth="1"/>
    <col min="473" max="473" width="36.140625" style="9" customWidth="1"/>
    <col min="474" max="474" width="9" style="9" customWidth="1"/>
    <col min="475" max="475" width="0" style="9" hidden="1" customWidth="1"/>
    <col min="476" max="476" width="19.85546875" style="9" customWidth="1"/>
    <col min="477" max="477" width="7.85546875" style="9" customWidth="1"/>
    <col min="478" max="478" width="5.85546875" style="9" customWidth="1"/>
    <col min="479" max="479" width="7.140625" style="9" customWidth="1"/>
    <col min="480" max="480" width="8" style="9" customWidth="1"/>
    <col min="481" max="481" width="9.140625" style="9"/>
    <col min="482" max="482" width="6.140625" style="9" customWidth="1"/>
    <col min="483" max="485" width="8.140625" style="9" customWidth="1"/>
    <col min="486" max="486" width="9.140625" style="9"/>
    <col min="487" max="490" width="10.5703125" style="9" customWidth="1"/>
    <col min="491" max="494" width="10.85546875" style="9" customWidth="1"/>
    <col min="495" max="726" width="9.140625" style="9"/>
    <col min="727" max="728" width="1.140625" style="9" customWidth="1"/>
    <col min="729" max="729" width="36.140625" style="9" customWidth="1"/>
    <col min="730" max="730" width="9" style="9" customWidth="1"/>
    <col min="731" max="731" width="0" style="9" hidden="1" customWidth="1"/>
    <col min="732" max="732" width="19.85546875" style="9" customWidth="1"/>
    <col min="733" max="733" width="7.85546875" style="9" customWidth="1"/>
    <col min="734" max="734" width="5.85546875" style="9" customWidth="1"/>
    <col min="735" max="735" width="7.140625" style="9" customWidth="1"/>
    <col min="736" max="736" width="8" style="9" customWidth="1"/>
    <col min="737" max="737" width="9.140625" style="9"/>
    <col min="738" max="738" width="6.140625" style="9" customWidth="1"/>
    <col min="739" max="741" width="8.140625" style="9" customWidth="1"/>
    <col min="742" max="742" width="9.140625" style="9"/>
    <col min="743" max="746" width="10.5703125" style="9" customWidth="1"/>
    <col min="747" max="750" width="10.85546875" style="9" customWidth="1"/>
    <col min="751" max="982" width="9.140625" style="9"/>
    <col min="983" max="984" width="1.140625" style="9" customWidth="1"/>
    <col min="985" max="985" width="36.140625" style="9" customWidth="1"/>
    <col min="986" max="986" width="9" style="9" customWidth="1"/>
    <col min="987" max="987" width="0" style="9" hidden="1" customWidth="1"/>
    <col min="988" max="988" width="19.85546875" style="9" customWidth="1"/>
    <col min="989" max="989" width="7.85546875" style="9" customWidth="1"/>
    <col min="990" max="990" width="5.85546875" style="9" customWidth="1"/>
    <col min="991" max="991" width="7.140625" style="9" customWidth="1"/>
    <col min="992" max="992" width="8" style="9" customWidth="1"/>
    <col min="993" max="993" width="9.140625" style="9"/>
    <col min="994" max="994" width="6.140625" style="9" customWidth="1"/>
    <col min="995" max="997" width="8.140625" style="9" customWidth="1"/>
    <col min="998" max="998" width="9.140625" style="9"/>
    <col min="999" max="1002" width="10.5703125" style="9" customWidth="1"/>
    <col min="1003" max="1006" width="10.85546875" style="9" customWidth="1"/>
    <col min="1007" max="1238" width="9.140625" style="9"/>
    <col min="1239" max="1240" width="1.140625" style="9" customWidth="1"/>
    <col min="1241" max="1241" width="36.140625" style="9" customWidth="1"/>
    <col min="1242" max="1242" width="9" style="9" customWidth="1"/>
    <col min="1243" max="1243" width="0" style="9" hidden="1" customWidth="1"/>
    <col min="1244" max="1244" width="19.85546875" style="9" customWidth="1"/>
    <col min="1245" max="1245" width="7.85546875" style="9" customWidth="1"/>
    <col min="1246" max="1246" width="5.85546875" style="9" customWidth="1"/>
    <col min="1247" max="1247" width="7.140625" style="9" customWidth="1"/>
    <col min="1248" max="1248" width="8" style="9" customWidth="1"/>
    <col min="1249" max="1249" width="9.140625" style="9"/>
    <col min="1250" max="1250" width="6.140625" style="9" customWidth="1"/>
    <col min="1251" max="1253" width="8.140625" style="9" customWidth="1"/>
    <col min="1254" max="1254" width="9.140625" style="9"/>
    <col min="1255" max="1258" width="10.5703125" style="9" customWidth="1"/>
    <col min="1259" max="1262" width="10.85546875" style="9" customWidth="1"/>
    <col min="1263" max="1494" width="9.140625" style="9"/>
    <col min="1495" max="1496" width="1.140625" style="9" customWidth="1"/>
    <col min="1497" max="1497" width="36.140625" style="9" customWidth="1"/>
    <col min="1498" max="1498" width="9" style="9" customWidth="1"/>
    <col min="1499" max="1499" width="0" style="9" hidden="1" customWidth="1"/>
    <col min="1500" max="1500" width="19.85546875" style="9" customWidth="1"/>
    <col min="1501" max="1501" width="7.85546875" style="9" customWidth="1"/>
    <col min="1502" max="1502" width="5.85546875" style="9" customWidth="1"/>
    <col min="1503" max="1503" width="7.140625" style="9" customWidth="1"/>
    <col min="1504" max="1504" width="8" style="9" customWidth="1"/>
    <col min="1505" max="1505" width="9.140625" style="9"/>
    <col min="1506" max="1506" width="6.140625" style="9" customWidth="1"/>
    <col min="1507" max="1509" width="8.140625" style="9" customWidth="1"/>
    <col min="1510" max="1510" width="9.140625" style="9"/>
    <col min="1511" max="1514" width="10.5703125" style="9" customWidth="1"/>
    <col min="1515" max="1518" width="10.85546875" style="9" customWidth="1"/>
    <col min="1519" max="1750" width="9.140625" style="9"/>
    <col min="1751" max="1752" width="1.140625" style="9" customWidth="1"/>
    <col min="1753" max="1753" width="36.140625" style="9" customWidth="1"/>
    <col min="1754" max="1754" width="9" style="9" customWidth="1"/>
    <col min="1755" max="1755" width="0" style="9" hidden="1" customWidth="1"/>
    <col min="1756" max="1756" width="19.85546875" style="9" customWidth="1"/>
    <col min="1757" max="1757" width="7.85546875" style="9" customWidth="1"/>
    <col min="1758" max="1758" width="5.85546875" style="9" customWidth="1"/>
    <col min="1759" max="1759" width="7.140625" style="9" customWidth="1"/>
    <col min="1760" max="1760" width="8" style="9" customWidth="1"/>
    <col min="1761" max="1761" width="9.140625" style="9"/>
    <col min="1762" max="1762" width="6.140625" style="9" customWidth="1"/>
    <col min="1763" max="1765" width="8.140625" style="9" customWidth="1"/>
    <col min="1766" max="1766" width="9.140625" style="9"/>
    <col min="1767" max="1770" width="10.5703125" style="9" customWidth="1"/>
    <col min="1771" max="1774" width="10.85546875" style="9" customWidth="1"/>
    <col min="1775" max="2006" width="9.140625" style="9"/>
    <col min="2007" max="2008" width="1.140625" style="9" customWidth="1"/>
    <col min="2009" max="2009" width="36.140625" style="9" customWidth="1"/>
    <col min="2010" max="2010" width="9" style="9" customWidth="1"/>
    <col min="2011" max="2011" width="0" style="9" hidden="1" customWidth="1"/>
    <col min="2012" max="2012" width="19.85546875" style="9" customWidth="1"/>
    <col min="2013" max="2013" width="7.85546875" style="9" customWidth="1"/>
    <col min="2014" max="2014" width="5.85546875" style="9" customWidth="1"/>
    <col min="2015" max="2015" width="7.140625" style="9" customWidth="1"/>
    <col min="2016" max="2016" width="8" style="9" customWidth="1"/>
    <col min="2017" max="2017" width="9.140625" style="9"/>
    <col min="2018" max="2018" width="6.140625" style="9" customWidth="1"/>
    <col min="2019" max="2021" width="8.140625" style="9" customWidth="1"/>
    <col min="2022" max="2022" width="9.140625" style="9"/>
    <col min="2023" max="2026" width="10.5703125" style="9" customWidth="1"/>
    <col min="2027" max="2030" width="10.85546875" style="9" customWidth="1"/>
    <col min="2031" max="2262" width="9.140625" style="9"/>
    <col min="2263" max="2264" width="1.140625" style="9" customWidth="1"/>
    <col min="2265" max="2265" width="36.140625" style="9" customWidth="1"/>
    <col min="2266" max="2266" width="9" style="9" customWidth="1"/>
    <col min="2267" max="2267" width="0" style="9" hidden="1" customWidth="1"/>
    <col min="2268" max="2268" width="19.85546875" style="9" customWidth="1"/>
    <col min="2269" max="2269" width="7.85546875" style="9" customWidth="1"/>
    <col min="2270" max="2270" width="5.85546875" style="9" customWidth="1"/>
    <col min="2271" max="2271" width="7.140625" style="9" customWidth="1"/>
    <col min="2272" max="2272" width="8" style="9" customWidth="1"/>
    <col min="2273" max="2273" width="9.140625" style="9"/>
    <col min="2274" max="2274" width="6.140625" style="9" customWidth="1"/>
    <col min="2275" max="2277" width="8.140625" style="9" customWidth="1"/>
    <col min="2278" max="2278" width="9.140625" style="9"/>
    <col min="2279" max="2282" width="10.5703125" style="9" customWidth="1"/>
    <col min="2283" max="2286" width="10.85546875" style="9" customWidth="1"/>
    <col min="2287" max="2518" width="9.140625" style="9"/>
    <col min="2519" max="2520" width="1.140625" style="9" customWidth="1"/>
    <col min="2521" max="2521" width="36.140625" style="9" customWidth="1"/>
    <col min="2522" max="2522" width="9" style="9" customWidth="1"/>
    <col min="2523" max="2523" width="0" style="9" hidden="1" customWidth="1"/>
    <col min="2524" max="2524" width="19.85546875" style="9" customWidth="1"/>
    <col min="2525" max="2525" width="7.85546875" style="9" customWidth="1"/>
    <col min="2526" max="2526" width="5.85546875" style="9" customWidth="1"/>
    <col min="2527" max="2527" width="7.140625" style="9" customWidth="1"/>
    <col min="2528" max="2528" width="8" style="9" customWidth="1"/>
    <col min="2529" max="2529" width="9.140625" style="9"/>
    <col min="2530" max="2530" width="6.140625" style="9" customWidth="1"/>
    <col min="2531" max="2533" width="8.140625" style="9" customWidth="1"/>
    <col min="2534" max="2534" width="9.140625" style="9"/>
    <col min="2535" max="2538" width="10.5703125" style="9" customWidth="1"/>
    <col min="2539" max="2542" width="10.85546875" style="9" customWidth="1"/>
    <col min="2543" max="2774" width="9.140625" style="9"/>
    <col min="2775" max="2776" width="1.140625" style="9" customWidth="1"/>
    <col min="2777" max="2777" width="36.140625" style="9" customWidth="1"/>
    <col min="2778" max="2778" width="9" style="9" customWidth="1"/>
    <col min="2779" max="2779" width="0" style="9" hidden="1" customWidth="1"/>
    <col min="2780" max="2780" width="19.85546875" style="9" customWidth="1"/>
    <col min="2781" max="2781" width="7.85546875" style="9" customWidth="1"/>
    <col min="2782" max="2782" width="5.85546875" style="9" customWidth="1"/>
    <col min="2783" max="2783" width="7.140625" style="9" customWidth="1"/>
    <col min="2784" max="2784" width="8" style="9" customWidth="1"/>
    <col min="2785" max="2785" width="9.140625" style="9"/>
    <col min="2786" max="2786" width="6.140625" style="9" customWidth="1"/>
    <col min="2787" max="2789" width="8.140625" style="9" customWidth="1"/>
    <col min="2790" max="2790" width="9.140625" style="9"/>
    <col min="2791" max="2794" width="10.5703125" style="9" customWidth="1"/>
    <col min="2795" max="2798" width="10.85546875" style="9" customWidth="1"/>
    <col min="2799" max="3030" width="9.140625" style="9"/>
    <col min="3031" max="3032" width="1.140625" style="9" customWidth="1"/>
    <col min="3033" max="3033" width="36.140625" style="9" customWidth="1"/>
    <col min="3034" max="3034" width="9" style="9" customWidth="1"/>
    <col min="3035" max="3035" width="0" style="9" hidden="1" customWidth="1"/>
    <col min="3036" max="3036" width="19.85546875" style="9" customWidth="1"/>
    <col min="3037" max="3037" width="7.85546875" style="9" customWidth="1"/>
    <col min="3038" max="3038" width="5.85546875" style="9" customWidth="1"/>
    <col min="3039" max="3039" width="7.140625" style="9" customWidth="1"/>
    <col min="3040" max="3040" width="8" style="9" customWidth="1"/>
    <col min="3041" max="3041" width="9.140625" style="9"/>
    <col min="3042" max="3042" width="6.140625" style="9" customWidth="1"/>
    <col min="3043" max="3045" width="8.140625" style="9" customWidth="1"/>
    <col min="3046" max="3046" width="9.140625" style="9"/>
    <col min="3047" max="3050" width="10.5703125" style="9" customWidth="1"/>
    <col min="3051" max="3054" width="10.85546875" style="9" customWidth="1"/>
    <col min="3055" max="3286" width="9.140625" style="9"/>
    <col min="3287" max="3288" width="1.140625" style="9" customWidth="1"/>
    <col min="3289" max="3289" width="36.140625" style="9" customWidth="1"/>
    <col min="3290" max="3290" width="9" style="9" customWidth="1"/>
    <col min="3291" max="3291" width="0" style="9" hidden="1" customWidth="1"/>
    <col min="3292" max="3292" width="19.85546875" style="9" customWidth="1"/>
    <col min="3293" max="3293" width="7.85546875" style="9" customWidth="1"/>
    <col min="3294" max="3294" width="5.85546875" style="9" customWidth="1"/>
    <col min="3295" max="3295" width="7.140625" style="9" customWidth="1"/>
    <col min="3296" max="3296" width="8" style="9" customWidth="1"/>
    <col min="3297" max="3297" width="9.140625" style="9"/>
    <col min="3298" max="3298" width="6.140625" style="9" customWidth="1"/>
    <col min="3299" max="3301" width="8.140625" style="9" customWidth="1"/>
    <col min="3302" max="3302" width="9.140625" style="9"/>
    <col min="3303" max="3306" width="10.5703125" style="9" customWidth="1"/>
    <col min="3307" max="3310" width="10.85546875" style="9" customWidth="1"/>
    <col min="3311" max="3542" width="9.140625" style="9"/>
    <col min="3543" max="3544" width="1.140625" style="9" customWidth="1"/>
    <col min="3545" max="3545" width="36.140625" style="9" customWidth="1"/>
    <col min="3546" max="3546" width="9" style="9" customWidth="1"/>
    <col min="3547" max="3547" width="0" style="9" hidden="1" customWidth="1"/>
    <col min="3548" max="3548" width="19.85546875" style="9" customWidth="1"/>
    <col min="3549" max="3549" width="7.85546875" style="9" customWidth="1"/>
    <col min="3550" max="3550" width="5.85546875" style="9" customWidth="1"/>
    <col min="3551" max="3551" width="7.140625" style="9" customWidth="1"/>
    <col min="3552" max="3552" width="8" style="9" customWidth="1"/>
    <col min="3553" max="3553" width="9.140625" style="9"/>
    <col min="3554" max="3554" width="6.140625" style="9" customWidth="1"/>
    <col min="3555" max="3557" width="8.140625" style="9" customWidth="1"/>
    <col min="3558" max="3558" width="9.140625" style="9"/>
    <col min="3559" max="3562" width="10.5703125" style="9" customWidth="1"/>
    <col min="3563" max="3566" width="10.85546875" style="9" customWidth="1"/>
    <col min="3567" max="3798" width="9.140625" style="9"/>
    <col min="3799" max="3800" width="1.140625" style="9" customWidth="1"/>
    <col min="3801" max="3801" width="36.140625" style="9" customWidth="1"/>
    <col min="3802" max="3802" width="9" style="9" customWidth="1"/>
    <col min="3803" max="3803" width="0" style="9" hidden="1" customWidth="1"/>
    <col min="3804" max="3804" width="19.85546875" style="9" customWidth="1"/>
    <col min="3805" max="3805" width="7.85546875" style="9" customWidth="1"/>
    <col min="3806" max="3806" width="5.85546875" style="9" customWidth="1"/>
    <col min="3807" max="3807" width="7.140625" style="9" customWidth="1"/>
    <col min="3808" max="3808" width="8" style="9" customWidth="1"/>
    <col min="3809" max="3809" width="9.140625" style="9"/>
    <col min="3810" max="3810" width="6.140625" style="9" customWidth="1"/>
    <col min="3811" max="3813" width="8.140625" style="9" customWidth="1"/>
    <col min="3814" max="3814" width="9.140625" style="9"/>
    <col min="3815" max="3818" width="10.5703125" style="9" customWidth="1"/>
    <col min="3819" max="3822" width="10.85546875" style="9" customWidth="1"/>
    <col min="3823" max="4054" width="9.140625" style="9"/>
    <col min="4055" max="4056" width="1.140625" style="9" customWidth="1"/>
    <col min="4057" max="4057" width="36.140625" style="9" customWidth="1"/>
    <col min="4058" max="4058" width="9" style="9" customWidth="1"/>
    <col min="4059" max="4059" width="0" style="9" hidden="1" customWidth="1"/>
    <col min="4060" max="4060" width="19.85546875" style="9" customWidth="1"/>
    <col min="4061" max="4061" width="7.85546875" style="9" customWidth="1"/>
    <col min="4062" max="4062" width="5.85546875" style="9" customWidth="1"/>
    <col min="4063" max="4063" width="7.140625" style="9" customWidth="1"/>
    <col min="4064" max="4064" width="8" style="9" customWidth="1"/>
    <col min="4065" max="4065" width="9.140625" style="9"/>
    <col min="4066" max="4066" width="6.140625" style="9" customWidth="1"/>
    <col min="4067" max="4069" width="8.140625" style="9" customWidth="1"/>
    <col min="4070" max="4070" width="9.140625" style="9"/>
    <col min="4071" max="4074" width="10.5703125" style="9" customWidth="1"/>
    <col min="4075" max="4078" width="10.85546875" style="9" customWidth="1"/>
    <col min="4079" max="4310" width="9.140625" style="9"/>
    <col min="4311" max="4312" width="1.140625" style="9" customWidth="1"/>
    <col min="4313" max="4313" width="36.140625" style="9" customWidth="1"/>
    <col min="4314" max="4314" width="9" style="9" customWidth="1"/>
    <col min="4315" max="4315" width="0" style="9" hidden="1" customWidth="1"/>
    <col min="4316" max="4316" width="19.85546875" style="9" customWidth="1"/>
    <col min="4317" max="4317" width="7.85546875" style="9" customWidth="1"/>
    <col min="4318" max="4318" width="5.85546875" style="9" customWidth="1"/>
    <col min="4319" max="4319" width="7.140625" style="9" customWidth="1"/>
    <col min="4320" max="4320" width="8" style="9" customWidth="1"/>
    <col min="4321" max="4321" width="9.140625" style="9"/>
    <col min="4322" max="4322" width="6.140625" style="9" customWidth="1"/>
    <col min="4323" max="4325" width="8.140625" style="9" customWidth="1"/>
    <col min="4326" max="4326" width="9.140625" style="9"/>
    <col min="4327" max="4330" width="10.5703125" style="9" customWidth="1"/>
    <col min="4331" max="4334" width="10.85546875" style="9" customWidth="1"/>
    <col min="4335" max="4566" width="9.140625" style="9"/>
    <col min="4567" max="4568" width="1.140625" style="9" customWidth="1"/>
    <col min="4569" max="4569" width="36.140625" style="9" customWidth="1"/>
    <col min="4570" max="4570" width="9" style="9" customWidth="1"/>
    <col min="4571" max="4571" width="0" style="9" hidden="1" customWidth="1"/>
    <col min="4572" max="4572" width="19.85546875" style="9" customWidth="1"/>
    <col min="4573" max="4573" width="7.85546875" style="9" customWidth="1"/>
    <col min="4574" max="4574" width="5.85546875" style="9" customWidth="1"/>
    <col min="4575" max="4575" width="7.140625" style="9" customWidth="1"/>
    <col min="4576" max="4576" width="8" style="9" customWidth="1"/>
    <col min="4577" max="4577" width="9.140625" style="9"/>
    <col min="4578" max="4578" width="6.140625" style="9" customWidth="1"/>
    <col min="4579" max="4581" width="8.140625" style="9" customWidth="1"/>
    <col min="4582" max="4582" width="9.140625" style="9"/>
    <col min="4583" max="4586" width="10.5703125" style="9" customWidth="1"/>
    <col min="4587" max="4590" width="10.85546875" style="9" customWidth="1"/>
    <col min="4591" max="4822" width="9.140625" style="9"/>
    <col min="4823" max="4824" width="1.140625" style="9" customWidth="1"/>
    <col min="4825" max="4825" width="36.140625" style="9" customWidth="1"/>
    <col min="4826" max="4826" width="9" style="9" customWidth="1"/>
    <col min="4827" max="4827" width="0" style="9" hidden="1" customWidth="1"/>
    <col min="4828" max="4828" width="19.85546875" style="9" customWidth="1"/>
    <col min="4829" max="4829" width="7.85546875" style="9" customWidth="1"/>
    <col min="4830" max="4830" width="5.85546875" style="9" customWidth="1"/>
    <col min="4831" max="4831" width="7.140625" style="9" customWidth="1"/>
    <col min="4832" max="4832" width="8" style="9" customWidth="1"/>
    <col min="4833" max="4833" width="9.140625" style="9"/>
    <col min="4834" max="4834" width="6.140625" style="9" customWidth="1"/>
    <col min="4835" max="4837" width="8.140625" style="9" customWidth="1"/>
    <col min="4838" max="4838" width="9.140625" style="9"/>
    <col min="4839" max="4842" width="10.5703125" style="9" customWidth="1"/>
    <col min="4843" max="4846" width="10.85546875" style="9" customWidth="1"/>
    <col min="4847" max="5078" width="9.140625" style="9"/>
    <col min="5079" max="5080" width="1.140625" style="9" customWidth="1"/>
    <col min="5081" max="5081" width="36.140625" style="9" customWidth="1"/>
    <col min="5082" max="5082" width="9" style="9" customWidth="1"/>
    <col min="5083" max="5083" width="0" style="9" hidden="1" customWidth="1"/>
    <col min="5084" max="5084" width="19.85546875" style="9" customWidth="1"/>
    <col min="5085" max="5085" width="7.85546875" style="9" customWidth="1"/>
    <col min="5086" max="5086" width="5.85546875" style="9" customWidth="1"/>
    <col min="5087" max="5087" width="7.140625" style="9" customWidth="1"/>
    <col min="5088" max="5088" width="8" style="9" customWidth="1"/>
    <col min="5089" max="5089" width="9.140625" style="9"/>
    <col min="5090" max="5090" width="6.140625" style="9" customWidth="1"/>
    <col min="5091" max="5093" width="8.140625" style="9" customWidth="1"/>
    <col min="5094" max="5094" width="9.140625" style="9"/>
    <col min="5095" max="5098" width="10.5703125" style="9" customWidth="1"/>
    <col min="5099" max="5102" width="10.85546875" style="9" customWidth="1"/>
    <col min="5103" max="5334" width="9.140625" style="9"/>
    <col min="5335" max="5336" width="1.140625" style="9" customWidth="1"/>
    <col min="5337" max="5337" width="36.140625" style="9" customWidth="1"/>
    <col min="5338" max="5338" width="9" style="9" customWidth="1"/>
    <col min="5339" max="5339" width="0" style="9" hidden="1" customWidth="1"/>
    <col min="5340" max="5340" width="19.85546875" style="9" customWidth="1"/>
    <col min="5341" max="5341" width="7.85546875" style="9" customWidth="1"/>
    <col min="5342" max="5342" width="5.85546875" style="9" customWidth="1"/>
    <col min="5343" max="5343" width="7.140625" style="9" customWidth="1"/>
    <col min="5344" max="5344" width="8" style="9" customWidth="1"/>
    <col min="5345" max="5345" width="9.140625" style="9"/>
    <col min="5346" max="5346" width="6.140625" style="9" customWidth="1"/>
    <col min="5347" max="5349" width="8.140625" style="9" customWidth="1"/>
    <col min="5350" max="5350" width="9.140625" style="9"/>
    <col min="5351" max="5354" width="10.5703125" style="9" customWidth="1"/>
    <col min="5355" max="5358" width="10.85546875" style="9" customWidth="1"/>
    <col min="5359" max="5590" width="9.140625" style="9"/>
    <col min="5591" max="5592" width="1.140625" style="9" customWidth="1"/>
    <col min="5593" max="5593" width="36.140625" style="9" customWidth="1"/>
    <col min="5594" max="5594" width="9" style="9" customWidth="1"/>
    <col min="5595" max="5595" width="0" style="9" hidden="1" customWidth="1"/>
    <col min="5596" max="5596" width="19.85546875" style="9" customWidth="1"/>
    <col min="5597" max="5597" width="7.85546875" style="9" customWidth="1"/>
    <col min="5598" max="5598" width="5.85546875" style="9" customWidth="1"/>
    <col min="5599" max="5599" width="7.140625" style="9" customWidth="1"/>
    <col min="5600" max="5600" width="8" style="9" customWidth="1"/>
    <col min="5601" max="5601" width="9.140625" style="9"/>
    <col min="5602" max="5602" width="6.140625" style="9" customWidth="1"/>
    <col min="5603" max="5605" width="8.140625" style="9" customWidth="1"/>
    <col min="5606" max="5606" width="9.140625" style="9"/>
    <col min="5607" max="5610" width="10.5703125" style="9" customWidth="1"/>
    <col min="5611" max="5614" width="10.85546875" style="9" customWidth="1"/>
    <col min="5615" max="5846" width="9.140625" style="9"/>
    <col min="5847" max="5848" width="1.140625" style="9" customWidth="1"/>
    <col min="5849" max="5849" width="36.140625" style="9" customWidth="1"/>
    <col min="5850" max="5850" width="9" style="9" customWidth="1"/>
    <col min="5851" max="5851" width="0" style="9" hidden="1" customWidth="1"/>
    <col min="5852" max="5852" width="19.85546875" style="9" customWidth="1"/>
    <col min="5853" max="5853" width="7.85546875" style="9" customWidth="1"/>
    <col min="5854" max="5854" width="5.85546875" style="9" customWidth="1"/>
    <col min="5855" max="5855" width="7.140625" style="9" customWidth="1"/>
    <col min="5856" max="5856" width="8" style="9" customWidth="1"/>
    <col min="5857" max="5857" width="9.140625" style="9"/>
    <col min="5858" max="5858" width="6.140625" style="9" customWidth="1"/>
    <col min="5859" max="5861" width="8.140625" style="9" customWidth="1"/>
    <col min="5862" max="5862" width="9.140625" style="9"/>
    <col min="5863" max="5866" width="10.5703125" style="9" customWidth="1"/>
    <col min="5867" max="5870" width="10.85546875" style="9" customWidth="1"/>
    <col min="5871" max="6102" width="9.140625" style="9"/>
    <col min="6103" max="6104" width="1.140625" style="9" customWidth="1"/>
    <col min="6105" max="6105" width="36.140625" style="9" customWidth="1"/>
    <col min="6106" max="6106" width="9" style="9" customWidth="1"/>
    <col min="6107" max="6107" width="0" style="9" hidden="1" customWidth="1"/>
    <col min="6108" max="6108" width="19.85546875" style="9" customWidth="1"/>
    <col min="6109" max="6109" width="7.85546875" style="9" customWidth="1"/>
    <col min="6110" max="6110" width="5.85546875" style="9" customWidth="1"/>
    <col min="6111" max="6111" width="7.140625" style="9" customWidth="1"/>
    <col min="6112" max="6112" width="8" style="9" customWidth="1"/>
    <col min="6113" max="6113" width="9.140625" style="9"/>
    <col min="6114" max="6114" width="6.140625" style="9" customWidth="1"/>
    <col min="6115" max="6117" width="8.140625" style="9" customWidth="1"/>
    <col min="6118" max="6118" width="9.140625" style="9"/>
    <col min="6119" max="6122" width="10.5703125" style="9" customWidth="1"/>
    <col min="6123" max="6126" width="10.85546875" style="9" customWidth="1"/>
    <col min="6127" max="6358" width="9.140625" style="9"/>
    <col min="6359" max="6360" width="1.140625" style="9" customWidth="1"/>
    <col min="6361" max="6361" width="36.140625" style="9" customWidth="1"/>
    <col min="6362" max="6362" width="9" style="9" customWidth="1"/>
    <col min="6363" max="6363" width="0" style="9" hidden="1" customWidth="1"/>
    <col min="6364" max="6364" width="19.85546875" style="9" customWidth="1"/>
    <col min="6365" max="6365" width="7.85546875" style="9" customWidth="1"/>
    <col min="6366" max="6366" width="5.85546875" style="9" customWidth="1"/>
    <col min="6367" max="6367" width="7.140625" style="9" customWidth="1"/>
    <col min="6368" max="6368" width="8" style="9" customWidth="1"/>
    <col min="6369" max="6369" width="9.140625" style="9"/>
    <col min="6370" max="6370" width="6.140625" style="9" customWidth="1"/>
    <col min="6371" max="6373" width="8.140625" style="9" customWidth="1"/>
    <col min="6374" max="6374" width="9.140625" style="9"/>
    <col min="6375" max="6378" width="10.5703125" style="9" customWidth="1"/>
    <col min="6379" max="6382" width="10.85546875" style="9" customWidth="1"/>
    <col min="6383" max="6614" width="9.140625" style="9"/>
    <col min="6615" max="6616" width="1.140625" style="9" customWidth="1"/>
    <col min="6617" max="6617" width="36.140625" style="9" customWidth="1"/>
    <col min="6618" max="6618" width="9" style="9" customWidth="1"/>
    <col min="6619" max="6619" width="0" style="9" hidden="1" customWidth="1"/>
    <col min="6620" max="6620" width="19.85546875" style="9" customWidth="1"/>
    <col min="6621" max="6621" width="7.85546875" style="9" customWidth="1"/>
    <col min="6622" max="6622" width="5.85546875" style="9" customWidth="1"/>
    <col min="6623" max="6623" width="7.140625" style="9" customWidth="1"/>
    <col min="6624" max="6624" width="8" style="9" customWidth="1"/>
    <col min="6625" max="6625" width="9.140625" style="9"/>
    <col min="6626" max="6626" width="6.140625" style="9" customWidth="1"/>
    <col min="6627" max="6629" width="8.140625" style="9" customWidth="1"/>
    <col min="6630" max="6630" width="9.140625" style="9"/>
    <col min="6631" max="6634" width="10.5703125" style="9" customWidth="1"/>
    <col min="6635" max="6638" width="10.85546875" style="9" customWidth="1"/>
    <col min="6639" max="6870" width="9.140625" style="9"/>
    <col min="6871" max="6872" width="1.140625" style="9" customWidth="1"/>
    <col min="6873" max="6873" width="36.140625" style="9" customWidth="1"/>
    <col min="6874" max="6874" width="9" style="9" customWidth="1"/>
    <col min="6875" max="6875" width="0" style="9" hidden="1" customWidth="1"/>
    <col min="6876" max="6876" width="19.85546875" style="9" customWidth="1"/>
    <col min="6877" max="6877" width="7.85546875" style="9" customWidth="1"/>
    <col min="6878" max="6878" width="5.85546875" style="9" customWidth="1"/>
    <col min="6879" max="6879" width="7.140625" style="9" customWidth="1"/>
    <col min="6880" max="6880" width="8" style="9" customWidth="1"/>
    <col min="6881" max="6881" width="9.140625" style="9"/>
    <col min="6882" max="6882" width="6.140625" style="9" customWidth="1"/>
    <col min="6883" max="6885" width="8.140625" style="9" customWidth="1"/>
    <col min="6886" max="6886" width="9.140625" style="9"/>
    <col min="6887" max="6890" width="10.5703125" style="9" customWidth="1"/>
    <col min="6891" max="6894" width="10.85546875" style="9" customWidth="1"/>
    <col min="6895" max="7126" width="9.140625" style="9"/>
    <col min="7127" max="7128" width="1.140625" style="9" customWidth="1"/>
    <col min="7129" max="7129" width="36.140625" style="9" customWidth="1"/>
    <col min="7130" max="7130" width="9" style="9" customWidth="1"/>
    <col min="7131" max="7131" width="0" style="9" hidden="1" customWidth="1"/>
    <col min="7132" max="7132" width="19.85546875" style="9" customWidth="1"/>
    <col min="7133" max="7133" width="7.85546875" style="9" customWidth="1"/>
    <col min="7134" max="7134" width="5.85546875" style="9" customWidth="1"/>
    <col min="7135" max="7135" width="7.140625" style="9" customWidth="1"/>
    <col min="7136" max="7136" width="8" style="9" customWidth="1"/>
    <col min="7137" max="7137" width="9.140625" style="9"/>
    <col min="7138" max="7138" width="6.140625" style="9" customWidth="1"/>
    <col min="7139" max="7141" width="8.140625" style="9" customWidth="1"/>
    <col min="7142" max="7142" width="9.140625" style="9"/>
    <col min="7143" max="7146" width="10.5703125" style="9" customWidth="1"/>
    <col min="7147" max="7150" width="10.85546875" style="9" customWidth="1"/>
    <col min="7151" max="7382" width="9.140625" style="9"/>
    <col min="7383" max="7384" width="1.140625" style="9" customWidth="1"/>
    <col min="7385" max="7385" width="36.140625" style="9" customWidth="1"/>
    <col min="7386" max="7386" width="9" style="9" customWidth="1"/>
    <col min="7387" max="7387" width="0" style="9" hidden="1" customWidth="1"/>
    <col min="7388" max="7388" width="19.85546875" style="9" customWidth="1"/>
    <col min="7389" max="7389" width="7.85546875" style="9" customWidth="1"/>
    <col min="7390" max="7390" width="5.85546875" style="9" customWidth="1"/>
    <col min="7391" max="7391" width="7.140625" style="9" customWidth="1"/>
    <col min="7392" max="7392" width="8" style="9" customWidth="1"/>
    <col min="7393" max="7393" width="9.140625" style="9"/>
    <col min="7394" max="7394" width="6.140625" style="9" customWidth="1"/>
    <col min="7395" max="7397" width="8.140625" style="9" customWidth="1"/>
    <col min="7398" max="7398" width="9.140625" style="9"/>
    <col min="7399" max="7402" width="10.5703125" style="9" customWidth="1"/>
    <col min="7403" max="7406" width="10.85546875" style="9" customWidth="1"/>
    <col min="7407" max="7638" width="9.140625" style="9"/>
    <col min="7639" max="7640" width="1.140625" style="9" customWidth="1"/>
    <col min="7641" max="7641" width="36.140625" style="9" customWidth="1"/>
    <col min="7642" max="7642" width="9" style="9" customWidth="1"/>
    <col min="7643" max="7643" width="0" style="9" hidden="1" customWidth="1"/>
    <col min="7644" max="7644" width="19.85546875" style="9" customWidth="1"/>
    <col min="7645" max="7645" width="7.85546875" style="9" customWidth="1"/>
    <col min="7646" max="7646" width="5.85546875" style="9" customWidth="1"/>
    <col min="7647" max="7647" width="7.140625" style="9" customWidth="1"/>
    <col min="7648" max="7648" width="8" style="9" customWidth="1"/>
    <col min="7649" max="7649" width="9.140625" style="9"/>
    <col min="7650" max="7650" width="6.140625" style="9" customWidth="1"/>
    <col min="7651" max="7653" width="8.140625" style="9" customWidth="1"/>
    <col min="7654" max="7654" width="9.140625" style="9"/>
    <col min="7655" max="7658" width="10.5703125" style="9" customWidth="1"/>
    <col min="7659" max="7662" width="10.85546875" style="9" customWidth="1"/>
    <col min="7663" max="7894" width="9.140625" style="9"/>
    <col min="7895" max="7896" width="1.140625" style="9" customWidth="1"/>
    <col min="7897" max="7897" width="36.140625" style="9" customWidth="1"/>
    <col min="7898" max="7898" width="9" style="9" customWidth="1"/>
    <col min="7899" max="7899" width="0" style="9" hidden="1" customWidth="1"/>
    <col min="7900" max="7900" width="19.85546875" style="9" customWidth="1"/>
    <col min="7901" max="7901" width="7.85546875" style="9" customWidth="1"/>
    <col min="7902" max="7902" width="5.85546875" style="9" customWidth="1"/>
    <col min="7903" max="7903" width="7.140625" style="9" customWidth="1"/>
    <col min="7904" max="7904" width="8" style="9" customWidth="1"/>
    <col min="7905" max="7905" width="9.140625" style="9"/>
    <col min="7906" max="7906" width="6.140625" style="9" customWidth="1"/>
    <col min="7907" max="7909" width="8.140625" style="9" customWidth="1"/>
    <col min="7910" max="7910" width="9.140625" style="9"/>
    <col min="7911" max="7914" width="10.5703125" style="9" customWidth="1"/>
    <col min="7915" max="7918" width="10.85546875" style="9" customWidth="1"/>
    <col min="7919" max="8150" width="9.140625" style="9"/>
    <col min="8151" max="8152" width="1.140625" style="9" customWidth="1"/>
    <col min="8153" max="8153" width="36.140625" style="9" customWidth="1"/>
    <col min="8154" max="8154" width="9" style="9" customWidth="1"/>
    <col min="8155" max="8155" width="0" style="9" hidden="1" customWidth="1"/>
    <col min="8156" max="8156" width="19.85546875" style="9" customWidth="1"/>
    <col min="8157" max="8157" width="7.85546875" style="9" customWidth="1"/>
    <col min="8158" max="8158" width="5.85546875" style="9" customWidth="1"/>
    <col min="8159" max="8159" width="7.140625" style="9" customWidth="1"/>
    <col min="8160" max="8160" width="8" style="9" customWidth="1"/>
    <col min="8161" max="8161" width="9.140625" style="9"/>
    <col min="8162" max="8162" width="6.140625" style="9" customWidth="1"/>
    <col min="8163" max="8165" width="8.140625" style="9" customWidth="1"/>
    <col min="8166" max="8166" width="9.140625" style="9"/>
    <col min="8167" max="8170" width="10.5703125" style="9" customWidth="1"/>
    <col min="8171" max="8174" width="10.85546875" style="9" customWidth="1"/>
    <col min="8175" max="8406" width="9.140625" style="9"/>
    <col min="8407" max="8408" width="1.140625" style="9" customWidth="1"/>
    <col min="8409" max="8409" width="36.140625" style="9" customWidth="1"/>
    <col min="8410" max="8410" width="9" style="9" customWidth="1"/>
    <col min="8411" max="8411" width="0" style="9" hidden="1" customWidth="1"/>
    <col min="8412" max="8412" width="19.85546875" style="9" customWidth="1"/>
    <col min="8413" max="8413" width="7.85546875" style="9" customWidth="1"/>
    <col min="8414" max="8414" width="5.85546875" style="9" customWidth="1"/>
    <col min="8415" max="8415" width="7.140625" style="9" customWidth="1"/>
    <col min="8416" max="8416" width="8" style="9" customWidth="1"/>
    <col min="8417" max="8417" width="9.140625" style="9"/>
    <col min="8418" max="8418" width="6.140625" style="9" customWidth="1"/>
    <col min="8419" max="8421" width="8.140625" style="9" customWidth="1"/>
    <col min="8422" max="8422" width="9.140625" style="9"/>
    <col min="8423" max="8426" width="10.5703125" style="9" customWidth="1"/>
    <col min="8427" max="8430" width="10.85546875" style="9" customWidth="1"/>
    <col min="8431" max="8662" width="9.140625" style="9"/>
    <col min="8663" max="8664" width="1.140625" style="9" customWidth="1"/>
    <col min="8665" max="8665" width="36.140625" style="9" customWidth="1"/>
    <col min="8666" max="8666" width="9" style="9" customWidth="1"/>
    <col min="8667" max="8667" width="0" style="9" hidden="1" customWidth="1"/>
    <col min="8668" max="8668" width="19.85546875" style="9" customWidth="1"/>
    <col min="8669" max="8669" width="7.85546875" style="9" customWidth="1"/>
    <col min="8670" max="8670" width="5.85546875" style="9" customWidth="1"/>
    <col min="8671" max="8671" width="7.140625" style="9" customWidth="1"/>
    <col min="8672" max="8672" width="8" style="9" customWidth="1"/>
    <col min="8673" max="8673" width="9.140625" style="9"/>
    <col min="8674" max="8674" width="6.140625" style="9" customWidth="1"/>
    <col min="8675" max="8677" width="8.140625" style="9" customWidth="1"/>
    <col min="8678" max="8678" width="9.140625" style="9"/>
    <col min="8679" max="8682" width="10.5703125" style="9" customWidth="1"/>
    <col min="8683" max="8686" width="10.85546875" style="9" customWidth="1"/>
    <col min="8687" max="8918" width="9.140625" style="9"/>
    <col min="8919" max="8920" width="1.140625" style="9" customWidth="1"/>
    <col min="8921" max="8921" width="36.140625" style="9" customWidth="1"/>
    <col min="8922" max="8922" width="9" style="9" customWidth="1"/>
    <col min="8923" max="8923" width="0" style="9" hidden="1" customWidth="1"/>
    <col min="8924" max="8924" width="19.85546875" style="9" customWidth="1"/>
    <col min="8925" max="8925" width="7.85546875" style="9" customWidth="1"/>
    <col min="8926" max="8926" width="5.85546875" style="9" customWidth="1"/>
    <col min="8927" max="8927" width="7.140625" style="9" customWidth="1"/>
    <col min="8928" max="8928" width="8" style="9" customWidth="1"/>
    <col min="8929" max="8929" width="9.140625" style="9"/>
    <col min="8930" max="8930" width="6.140625" style="9" customWidth="1"/>
    <col min="8931" max="8933" width="8.140625" style="9" customWidth="1"/>
    <col min="8934" max="8934" width="9.140625" style="9"/>
    <col min="8935" max="8938" width="10.5703125" style="9" customWidth="1"/>
    <col min="8939" max="8942" width="10.85546875" style="9" customWidth="1"/>
    <col min="8943" max="9174" width="9.140625" style="9"/>
    <col min="9175" max="9176" width="1.140625" style="9" customWidth="1"/>
    <col min="9177" max="9177" width="36.140625" style="9" customWidth="1"/>
    <col min="9178" max="9178" width="9" style="9" customWidth="1"/>
    <col min="9179" max="9179" width="0" style="9" hidden="1" customWidth="1"/>
    <col min="9180" max="9180" width="19.85546875" style="9" customWidth="1"/>
    <col min="9181" max="9181" width="7.85546875" style="9" customWidth="1"/>
    <col min="9182" max="9182" width="5.85546875" style="9" customWidth="1"/>
    <col min="9183" max="9183" width="7.140625" style="9" customWidth="1"/>
    <col min="9184" max="9184" width="8" style="9" customWidth="1"/>
    <col min="9185" max="9185" width="9.140625" style="9"/>
    <col min="9186" max="9186" width="6.140625" style="9" customWidth="1"/>
    <col min="9187" max="9189" width="8.140625" style="9" customWidth="1"/>
    <col min="9190" max="9190" width="9.140625" style="9"/>
    <col min="9191" max="9194" width="10.5703125" style="9" customWidth="1"/>
    <col min="9195" max="9198" width="10.85546875" style="9" customWidth="1"/>
    <col min="9199" max="9430" width="9.140625" style="9"/>
    <col min="9431" max="9432" width="1.140625" style="9" customWidth="1"/>
    <col min="9433" max="9433" width="36.140625" style="9" customWidth="1"/>
    <col min="9434" max="9434" width="9" style="9" customWidth="1"/>
    <col min="9435" max="9435" width="0" style="9" hidden="1" customWidth="1"/>
    <col min="9436" max="9436" width="19.85546875" style="9" customWidth="1"/>
    <col min="9437" max="9437" width="7.85546875" style="9" customWidth="1"/>
    <col min="9438" max="9438" width="5.85546875" style="9" customWidth="1"/>
    <col min="9439" max="9439" width="7.140625" style="9" customWidth="1"/>
    <col min="9440" max="9440" width="8" style="9" customWidth="1"/>
    <col min="9441" max="9441" width="9.140625" style="9"/>
    <col min="9442" max="9442" width="6.140625" style="9" customWidth="1"/>
    <col min="9443" max="9445" width="8.140625" style="9" customWidth="1"/>
    <col min="9446" max="9446" width="9.140625" style="9"/>
    <col min="9447" max="9450" width="10.5703125" style="9" customWidth="1"/>
    <col min="9451" max="9454" width="10.85546875" style="9" customWidth="1"/>
    <col min="9455" max="9686" width="9.140625" style="9"/>
    <col min="9687" max="9688" width="1.140625" style="9" customWidth="1"/>
    <col min="9689" max="9689" width="36.140625" style="9" customWidth="1"/>
    <col min="9690" max="9690" width="9" style="9" customWidth="1"/>
    <col min="9691" max="9691" width="0" style="9" hidden="1" customWidth="1"/>
    <col min="9692" max="9692" width="19.85546875" style="9" customWidth="1"/>
    <col min="9693" max="9693" width="7.85546875" style="9" customWidth="1"/>
    <col min="9694" max="9694" width="5.85546875" style="9" customWidth="1"/>
    <col min="9695" max="9695" width="7.140625" style="9" customWidth="1"/>
    <col min="9696" max="9696" width="8" style="9" customWidth="1"/>
    <col min="9697" max="9697" width="9.140625" style="9"/>
    <col min="9698" max="9698" width="6.140625" style="9" customWidth="1"/>
    <col min="9699" max="9701" width="8.140625" style="9" customWidth="1"/>
    <col min="9702" max="9702" width="9.140625" style="9"/>
    <col min="9703" max="9706" width="10.5703125" style="9" customWidth="1"/>
    <col min="9707" max="9710" width="10.85546875" style="9" customWidth="1"/>
    <col min="9711" max="9942" width="9.140625" style="9"/>
    <col min="9943" max="9944" width="1.140625" style="9" customWidth="1"/>
    <col min="9945" max="9945" width="36.140625" style="9" customWidth="1"/>
    <col min="9946" max="9946" width="9" style="9" customWidth="1"/>
    <col min="9947" max="9947" width="0" style="9" hidden="1" customWidth="1"/>
    <col min="9948" max="9948" width="19.85546875" style="9" customWidth="1"/>
    <col min="9949" max="9949" width="7.85546875" style="9" customWidth="1"/>
    <col min="9950" max="9950" width="5.85546875" style="9" customWidth="1"/>
    <col min="9951" max="9951" width="7.140625" style="9" customWidth="1"/>
    <col min="9952" max="9952" width="8" style="9" customWidth="1"/>
    <col min="9953" max="9953" width="9.140625" style="9"/>
    <col min="9954" max="9954" width="6.140625" style="9" customWidth="1"/>
    <col min="9955" max="9957" width="8.140625" style="9" customWidth="1"/>
    <col min="9958" max="9958" width="9.140625" style="9"/>
    <col min="9959" max="9962" width="10.5703125" style="9" customWidth="1"/>
    <col min="9963" max="9966" width="10.85546875" style="9" customWidth="1"/>
    <col min="9967" max="10198" width="9.140625" style="9"/>
    <col min="10199" max="10200" width="1.140625" style="9" customWidth="1"/>
    <col min="10201" max="10201" width="36.140625" style="9" customWidth="1"/>
    <col min="10202" max="10202" width="9" style="9" customWidth="1"/>
    <col min="10203" max="10203" width="0" style="9" hidden="1" customWidth="1"/>
    <col min="10204" max="10204" width="19.85546875" style="9" customWidth="1"/>
    <col min="10205" max="10205" width="7.85546875" style="9" customWidth="1"/>
    <col min="10206" max="10206" width="5.85546875" style="9" customWidth="1"/>
    <col min="10207" max="10207" width="7.140625" style="9" customWidth="1"/>
    <col min="10208" max="10208" width="8" style="9" customWidth="1"/>
    <col min="10209" max="10209" width="9.140625" style="9"/>
    <col min="10210" max="10210" width="6.140625" style="9" customWidth="1"/>
    <col min="10211" max="10213" width="8.140625" style="9" customWidth="1"/>
    <col min="10214" max="10214" width="9.140625" style="9"/>
    <col min="10215" max="10218" width="10.5703125" style="9" customWidth="1"/>
    <col min="10219" max="10222" width="10.85546875" style="9" customWidth="1"/>
    <col min="10223" max="10454" width="9.140625" style="9"/>
    <col min="10455" max="10456" width="1.140625" style="9" customWidth="1"/>
    <col min="10457" max="10457" width="36.140625" style="9" customWidth="1"/>
    <col min="10458" max="10458" width="9" style="9" customWidth="1"/>
    <col min="10459" max="10459" width="0" style="9" hidden="1" customWidth="1"/>
    <col min="10460" max="10460" width="19.85546875" style="9" customWidth="1"/>
    <col min="10461" max="10461" width="7.85546875" style="9" customWidth="1"/>
    <col min="10462" max="10462" width="5.85546875" style="9" customWidth="1"/>
    <col min="10463" max="10463" width="7.140625" style="9" customWidth="1"/>
    <col min="10464" max="10464" width="8" style="9" customWidth="1"/>
    <col min="10465" max="10465" width="9.140625" style="9"/>
    <col min="10466" max="10466" width="6.140625" style="9" customWidth="1"/>
    <col min="10467" max="10469" width="8.140625" style="9" customWidth="1"/>
    <col min="10470" max="10470" width="9.140625" style="9"/>
    <col min="10471" max="10474" width="10.5703125" style="9" customWidth="1"/>
    <col min="10475" max="10478" width="10.85546875" style="9" customWidth="1"/>
    <col min="10479" max="10710" width="9.140625" style="9"/>
    <col min="10711" max="10712" width="1.140625" style="9" customWidth="1"/>
    <col min="10713" max="10713" width="36.140625" style="9" customWidth="1"/>
    <col min="10714" max="10714" width="9" style="9" customWidth="1"/>
    <col min="10715" max="10715" width="0" style="9" hidden="1" customWidth="1"/>
    <col min="10716" max="10716" width="19.85546875" style="9" customWidth="1"/>
    <col min="10717" max="10717" width="7.85546875" style="9" customWidth="1"/>
    <col min="10718" max="10718" width="5.85546875" style="9" customWidth="1"/>
    <col min="10719" max="10719" width="7.140625" style="9" customWidth="1"/>
    <col min="10720" max="10720" width="8" style="9" customWidth="1"/>
    <col min="10721" max="10721" width="9.140625" style="9"/>
    <col min="10722" max="10722" width="6.140625" style="9" customWidth="1"/>
    <col min="10723" max="10725" width="8.140625" style="9" customWidth="1"/>
    <col min="10726" max="10726" width="9.140625" style="9"/>
    <col min="10727" max="10730" width="10.5703125" style="9" customWidth="1"/>
    <col min="10731" max="10734" width="10.85546875" style="9" customWidth="1"/>
    <col min="10735" max="10966" width="9.140625" style="9"/>
    <col min="10967" max="10968" width="1.140625" style="9" customWidth="1"/>
    <col min="10969" max="10969" width="36.140625" style="9" customWidth="1"/>
    <col min="10970" max="10970" width="9" style="9" customWidth="1"/>
    <col min="10971" max="10971" width="0" style="9" hidden="1" customWidth="1"/>
    <col min="10972" max="10972" width="19.85546875" style="9" customWidth="1"/>
    <col min="10973" max="10973" width="7.85546875" style="9" customWidth="1"/>
    <col min="10974" max="10974" width="5.85546875" style="9" customWidth="1"/>
    <col min="10975" max="10975" width="7.140625" style="9" customWidth="1"/>
    <col min="10976" max="10976" width="8" style="9" customWidth="1"/>
    <col min="10977" max="10977" width="9.140625" style="9"/>
    <col min="10978" max="10978" width="6.140625" style="9" customWidth="1"/>
    <col min="10979" max="10981" width="8.140625" style="9" customWidth="1"/>
    <col min="10982" max="10982" width="9.140625" style="9"/>
    <col min="10983" max="10986" width="10.5703125" style="9" customWidth="1"/>
    <col min="10987" max="10990" width="10.85546875" style="9" customWidth="1"/>
    <col min="10991" max="11222" width="9.140625" style="9"/>
    <col min="11223" max="11224" width="1.140625" style="9" customWidth="1"/>
    <col min="11225" max="11225" width="36.140625" style="9" customWidth="1"/>
    <col min="11226" max="11226" width="9" style="9" customWidth="1"/>
    <col min="11227" max="11227" width="0" style="9" hidden="1" customWidth="1"/>
    <col min="11228" max="11228" width="19.85546875" style="9" customWidth="1"/>
    <col min="11229" max="11229" width="7.85546875" style="9" customWidth="1"/>
    <col min="11230" max="11230" width="5.85546875" style="9" customWidth="1"/>
    <col min="11231" max="11231" width="7.140625" style="9" customWidth="1"/>
    <col min="11232" max="11232" width="8" style="9" customWidth="1"/>
    <col min="11233" max="11233" width="9.140625" style="9"/>
    <col min="11234" max="11234" width="6.140625" style="9" customWidth="1"/>
    <col min="11235" max="11237" width="8.140625" style="9" customWidth="1"/>
    <col min="11238" max="11238" width="9.140625" style="9"/>
    <col min="11239" max="11242" width="10.5703125" style="9" customWidth="1"/>
    <col min="11243" max="11246" width="10.85546875" style="9" customWidth="1"/>
    <col min="11247" max="11478" width="9.140625" style="9"/>
    <col min="11479" max="11480" width="1.140625" style="9" customWidth="1"/>
    <col min="11481" max="11481" width="36.140625" style="9" customWidth="1"/>
    <col min="11482" max="11482" width="9" style="9" customWidth="1"/>
    <col min="11483" max="11483" width="0" style="9" hidden="1" customWidth="1"/>
    <col min="11484" max="11484" width="19.85546875" style="9" customWidth="1"/>
    <col min="11485" max="11485" width="7.85546875" style="9" customWidth="1"/>
    <col min="11486" max="11486" width="5.85546875" style="9" customWidth="1"/>
    <col min="11487" max="11487" width="7.140625" style="9" customWidth="1"/>
    <col min="11488" max="11488" width="8" style="9" customWidth="1"/>
    <col min="11489" max="11489" width="9.140625" style="9"/>
    <col min="11490" max="11490" width="6.140625" style="9" customWidth="1"/>
    <col min="11491" max="11493" width="8.140625" style="9" customWidth="1"/>
    <col min="11494" max="11494" width="9.140625" style="9"/>
    <col min="11495" max="11498" width="10.5703125" style="9" customWidth="1"/>
    <col min="11499" max="11502" width="10.85546875" style="9" customWidth="1"/>
    <col min="11503" max="11734" width="9.140625" style="9"/>
    <col min="11735" max="11736" width="1.140625" style="9" customWidth="1"/>
    <col min="11737" max="11737" width="36.140625" style="9" customWidth="1"/>
    <col min="11738" max="11738" width="9" style="9" customWidth="1"/>
    <col min="11739" max="11739" width="0" style="9" hidden="1" customWidth="1"/>
    <col min="11740" max="11740" width="19.85546875" style="9" customWidth="1"/>
    <col min="11741" max="11741" width="7.85546875" style="9" customWidth="1"/>
    <col min="11742" max="11742" width="5.85546875" style="9" customWidth="1"/>
    <col min="11743" max="11743" width="7.140625" style="9" customWidth="1"/>
    <col min="11744" max="11744" width="8" style="9" customWidth="1"/>
    <col min="11745" max="11745" width="9.140625" style="9"/>
    <col min="11746" max="11746" width="6.140625" style="9" customWidth="1"/>
    <col min="11747" max="11749" width="8.140625" style="9" customWidth="1"/>
    <col min="11750" max="11750" width="9.140625" style="9"/>
    <col min="11751" max="11754" width="10.5703125" style="9" customWidth="1"/>
    <col min="11755" max="11758" width="10.85546875" style="9" customWidth="1"/>
    <col min="11759" max="11990" width="9.140625" style="9"/>
    <col min="11991" max="11992" width="1.140625" style="9" customWidth="1"/>
    <col min="11993" max="11993" width="36.140625" style="9" customWidth="1"/>
    <col min="11994" max="11994" width="9" style="9" customWidth="1"/>
    <col min="11995" max="11995" width="0" style="9" hidden="1" customWidth="1"/>
    <col min="11996" max="11996" width="19.85546875" style="9" customWidth="1"/>
    <col min="11997" max="11997" width="7.85546875" style="9" customWidth="1"/>
    <col min="11998" max="11998" width="5.85546875" style="9" customWidth="1"/>
    <col min="11999" max="11999" width="7.140625" style="9" customWidth="1"/>
    <col min="12000" max="12000" width="8" style="9" customWidth="1"/>
    <col min="12001" max="12001" width="9.140625" style="9"/>
    <col min="12002" max="12002" width="6.140625" style="9" customWidth="1"/>
    <col min="12003" max="12005" width="8.140625" style="9" customWidth="1"/>
    <col min="12006" max="12006" width="9.140625" style="9"/>
    <col min="12007" max="12010" width="10.5703125" style="9" customWidth="1"/>
    <col min="12011" max="12014" width="10.85546875" style="9" customWidth="1"/>
    <col min="12015" max="12246" width="9.140625" style="9"/>
    <col min="12247" max="12248" width="1.140625" style="9" customWidth="1"/>
    <col min="12249" max="12249" width="36.140625" style="9" customWidth="1"/>
    <col min="12250" max="12250" width="9" style="9" customWidth="1"/>
    <col min="12251" max="12251" width="0" style="9" hidden="1" customWidth="1"/>
    <col min="12252" max="12252" width="19.85546875" style="9" customWidth="1"/>
    <col min="12253" max="12253" width="7.85546875" style="9" customWidth="1"/>
    <col min="12254" max="12254" width="5.85546875" style="9" customWidth="1"/>
    <col min="12255" max="12255" width="7.140625" style="9" customWidth="1"/>
    <col min="12256" max="12256" width="8" style="9" customWidth="1"/>
    <col min="12257" max="12257" width="9.140625" style="9"/>
    <col min="12258" max="12258" width="6.140625" style="9" customWidth="1"/>
    <col min="12259" max="12261" width="8.140625" style="9" customWidth="1"/>
    <col min="12262" max="12262" width="9.140625" style="9"/>
    <col min="12263" max="12266" width="10.5703125" style="9" customWidth="1"/>
    <col min="12267" max="12270" width="10.85546875" style="9" customWidth="1"/>
    <col min="12271" max="12502" width="9.140625" style="9"/>
    <col min="12503" max="12504" width="1.140625" style="9" customWidth="1"/>
    <col min="12505" max="12505" width="36.140625" style="9" customWidth="1"/>
    <col min="12506" max="12506" width="9" style="9" customWidth="1"/>
    <col min="12507" max="12507" width="0" style="9" hidden="1" customWidth="1"/>
    <col min="12508" max="12508" width="19.85546875" style="9" customWidth="1"/>
    <col min="12509" max="12509" width="7.85546875" style="9" customWidth="1"/>
    <col min="12510" max="12510" width="5.85546875" style="9" customWidth="1"/>
    <col min="12511" max="12511" width="7.140625" style="9" customWidth="1"/>
    <col min="12512" max="12512" width="8" style="9" customWidth="1"/>
    <col min="12513" max="12513" width="9.140625" style="9"/>
    <col min="12514" max="12514" width="6.140625" style="9" customWidth="1"/>
    <col min="12515" max="12517" width="8.140625" style="9" customWidth="1"/>
    <col min="12518" max="12518" width="9.140625" style="9"/>
    <col min="12519" max="12522" width="10.5703125" style="9" customWidth="1"/>
    <col min="12523" max="12526" width="10.85546875" style="9" customWidth="1"/>
    <col min="12527" max="12758" width="9.140625" style="9"/>
    <col min="12759" max="12760" width="1.140625" style="9" customWidth="1"/>
    <col min="12761" max="12761" width="36.140625" style="9" customWidth="1"/>
    <col min="12762" max="12762" width="9" style="9" customWidth="1"/>
    <col min="12763" max="12763" width="0" style="9" hidden="1" customWidth="1"/>
    <col min="12764" max="12764" width="19.85546875" style="9" customWidth="1"/>
    <col min="12765" max="12765" width="7.85546875" style="9" customWidth="1"/>
    <col min="12766" max="12766" width="5.85546875" style="9" customWidth="1"/>
    <col min="12767" max="12767" width="7.140625" style="9" customWidth="1"/>
    <col min="12768" max="12768" width="8" style="9" customWidth="1"/>
    <col min="12769" max="12769" width="9.140625" style="9"/>
    <col min="12770" max="12770" width="6.140625" style="9" customWidth="1"/>
    <col min="12771" max="12773" width="8.140625" style="9" customWidth="1"/>
    <col min="12774" max="12774" width="9.140625" style="9"/>
    <col min="12775" max="12778" width="10.5703125" style="9" customWidth="1"/>
    <col min="12779" max="12782" width="10.85546875" style="9" customWidth="1"/>
    <col min="12783" max="13014" width="9.140625" style="9"/>
    <col min="13015" max="13016" width="1.140625" style="9" customWidth="1"/>
    <col min="13017" max="13017" width="36.140625" style="9" customWidth="1"/>
    <col min="13018" max="13018" width="9" style="9" customWidth="1"/>
    <col min="13019" max="13019" width="0" style="9" hidden="1" customWidth="1"/>
    <col min="13020" max="13020" width="19.85546875" style="9" customWidth="1"/>
    <col min="13021" max="13021" width="7.85546875" style="9" customWidth="1"/>
    <col min="13022" max="13022" width="5.85546875" style="9" customWidth="1"/>
    <col min="13023" max="13023" width="7.140625" style="9" customWidth="1"/>
    <col min="13024" max="13024" width="8" style="9" customWidth="1"/>
    <col min="13025" max="13025" width="9.140625" style="9"/>
    <col min="13026" max="13026" width="6.140625" style="9" customWidth="1"/>
    <col min="13027" max="13029" width="8.140625" style="9" customWidth="1"/>
    <col min="13030" max="13030" width="9.140625" style="9"/>
    <col min="13031" max="13034" width="10.5703125" style="9" customWidth="1"/>
    <col min="13035" max="13038" width="10.85546875" style="9" customWidth="1"/>
    <col min="13039" max="13270" width="9.140625" style="9"/>
    <col min="13271" max="13272" width="1.140625" style="9" customWidth="1"/>
    <col min="13273" max="13273" width="36.140625" style="9" customWidth="1"/>
    <col min="13274" max="13274" width="9" style="9" customWidth="1"/>
    <col min="13275" max="13275" width="0" style="9" hidden="1" customWidth="1"/>
    <col min="13276" max="13276" width="19.85546875" style="9" customWidth="1"/>
    <col min="13277" max="13277" width="7.85546875" style="9" customWidth="1"/>
    <col min="13278" max="13278" width="5.85546875" style="9" customWidth="1"/>
    <col min="13279" max="13279" width="7.140625" style="9" customWidth="1"/>
    <col min="13280" max="13280" width="8" style="9" customWidth="1"/>
    <col min="13281" max="13281" width="9.140625" style="9"/>
    <col min="13282" max="13282" width="6.140625" style="9" customWidth="1"/>
    <col min="13283" max="13285" width="8.140625" style="9" customWidth="1"/>
    <col min="13286" max="13286" width="9.140625" style="9"/>
    <col min="13287" max="13290" width="10.5703125" style="9" customWidth="1"/>
    <col min="13291" max="13294" width="10.85546875" style="9" customWidth="1"/>
    <col min="13295" max="13526" width="9.140625" style="9"/>
    <col min="13527" max="13528" width="1.140625" style="9" customWidth="1"/>
    <col min="13529" max="13529" width="36.140625" style="9" customWidth="1"/>
    <col min="13530" max="13530" width="9" style="9" customWidth="1"/>
    <col min="13531" max="13531" width="0" style="9" hidden="1" customWidth="1"/>
    <col min="13532" max="13532" width="19.85546875" style="9" customWidth="1"/>
    <col min="13533" max="13533" width="7.85546875" style="9" customWidth="1"/>
    <col min="13534" max="13534" width="5.85546875" style="9" customWidth="1"/>
    <col min="13535" max="13535" width="7.140625" style="9" customWidth="1"/>
    <col min="13536" max="13536" width="8" style="9" customWidth="1"/>
    <col min="13537" max="13537" width="9.140625" style="9"/>
    <col min="13538" max="13538" width="6.140625" style="9" customWidth="1"/>
    <col min="13539" max="13541" width="8.140625" style="9" customWidth="1"/>
    <col min="13542" max="13542" width="9.140625" style="9"/>
    <col min="13543" max="13546" width="10.5703125" style="9" customWidth="1"/>
    <col min="13547" max="13550" width="10.85546875" style="9" customWidth="1"/>
    <col min="13551" max="13782" width="9.140625" style="9"/>
    <col min="13783" max="13784" width="1.140625" style="9" customWidth="1"/>
    <col min="13785" max="13785" width="36.140625" style="9" customWidth="1"/>
    <col min="13786" max="13786" width="9" style="9" customWidth="1"/>
    <col min="13787" max="13787" width="0" style="9" hidden="1" customWidth="1"/>
    <col min="13788" max="13788" width="19.85546875" style="9" customWidth="1"/>
    <col min="13789" max="13789" width="7.85546875" style="9" customWidth="1"/>
    <col min="13790" max="13790" width="5.85546875" style="9" customWidth="1"/>
    <col min="13791" max="13791" width="7.140625" style="9" customWidth="1"/>
    <col min="13792" max="13792" width="8" style="9" customWidth="1"/>
    <col min="13793" max="13793" width="9.140625" style="9"/>
    <col min="13794" max="13794" width="6.140625" style="9" customWidth="1"/>
    <col min="13795" max="13797" width="8.140625" style="9" customWidth="1"/>
    <col min="13798" max="13798" width="9.140625" style="9"/>
    <col min="13799" max="13802" width="10.5703125" style="9" customWidth="1"/>
    <col min="13803" max="13806" width="10.85546875" style="9" customWidth="1"/>
    <col min="13807" max="14038" width="9.140625" style="9"/>
    <col min="14039" max="14040" width="1.140625" style="9" customWidth="1"/>
    <col min="14041" max="14041" width="36.140625" style="9" customWidth="1"/>
    <col min="14042" max="14042" width="9" style="9" customWidth="1"/>
    <col min="14043" max="14043" width="0" style="9" hidden="1" customWidth="1"/>
    <col min="14044" max="14044" width="19.85546875" style="9" customWidth="1"/>
    <col min="14045" max="14045" width="7.85546875" style="9" customWidth="1"/>
    <col min="14046" max="14046" width="5.85546875" style="9" customWidth="1"/>
    <col min="14047" max="14047" width="7.140625" style="9" customWidth="1"/>
    <col min="14048" max="14048" width="8" style="9" customWidth="1"/>
    <col min="14049" max="14049" width="9.140625" style="9"/>
    <col min="14050" max="14050" width="6.140625" style="9" customWidth="1"/>
    <col min="14051" max="14053" width="8.140625" style="9" customWidth="1"/>
    <col min="14054" max="14054" width="9.140625" style="9"/>
    <col min="14055" max="14058" width="10.5703125" style="9" customWidth="1"/>
    <col min="14059" max="14062" width="10.85546875" style="9" customWidth="1"/>
    <col min="14063" max="14294" width="9.140625" style="9"/>
    <col min="14295" max="14296" width="1.140625" style="9" customWidth="1"/>
    <col min="14297" max="14297" width="36.140625" style="9" customWidth="1"/>
    <col min="14298" max="14298" width="9" style="9" customWidth="1"/>
    <col min="14299" max="14299" width="0" style="9" hidden="1" customWidth="1"/>
    <col min="14300" max="14300" width="19.85546875" style="9" customWidth="1"/>
    <col min="14301" max="14301" width="7.85546875" style="9" customWidth="1"/>
    <col min="14302" max="14302" width="5.85546875" style="9" customWidth="1"/>
    <col min="14303" max="14303" width="7.140625" style="9" customWidth="1"/>
    <col min="14304" max="14304" width="8" style="9" customWidth="1"/>
    <col min="14305" max="14305" width="9.140625" style="9"/>
    <col min="14306" max="14306" width="6.140625" style="9" customWidth="1"/>
    <col min="14307" max="14309" width="8.140625" style="9" customWidth="1"/>
    <col min="14310" max="14310" width="9.140625" style="9"/>
    <col min="14311" max="14314" width="10.5703125" style="9" customWidth="1"/>
    <col min="14315" max="14318" width="10.85546875" style="9" customWidth="1"/>
    <col min="14319" max="14550" width="9.140625" style="9"/>
    <col min="14551" max="14552" width="1.140625" style="9" customWidth="1"/>
    <col min="14553" max="14553" width="36.140625" style="9" customWidth="1"/>
    <col min="14554" max="14554" width="9" style="9" customWidth="1"/>
    <col min="14555" max="14555" width="0" style="9" hidden="1" customWidth="1"/>
    <col min="14556" max="14556" width="19.85546875" style="9" customWidth="1"/>
    <col min="14557" max="14557" width="7.85546875" style="9" customWidth="1"/>
    <col min="14558" max="14558" width="5.85546875" style="9" customWidth="1"/>
    <col min="14559" max="14559" width="7.140625" style="9" customWidth="1"/>
    <col min="14560" max="14560" width="8" style="9" customWidth="1"/>
    <col min="14561" max="14561" width="9.140625" style="9"/>
    <col min="14562" max="14562" width="6.140625" style="9" customWidth="1"/>
    <col min="14563" max="14565" width="8.140625" style="9" customWidth="1"/>
    <col min="14566" max="14566" width="9.140625" style="9"/>
    <col min="14567" max="14570" width="10.5703125" style="9" customWidth="1"/>
    <col min="14571" max="14574" width="10.85546875" style="9" customWidth="1"/>
    <col min="14575" max="14806" width="9.140625" style="9"/>
    <col min="14807" max="14808" width="1.140625" style="9" customWidth="1"/>
    <col min="14809" max="14809" width="36.140625" style="9" customWidth="1"/>
    <col min="14810" max="14810" width="9" style="9" customWidth="1"/>
    <col min="14811" max="14811" width="0" style="9" hidden="1" customWidth="1"/>
    <col min="14812" max="14812" width="19.85546875" style="9" customWidth="1"/>
    <col min="14813" max="14813" width="7.85546875" style="9" customWidth="1"/>
    <col min="14814" max="14814" width="5.85546875" style="9" customWidth="1"/>
    <col min="14815" max="14815" width="7.140625" style="9" customWidth="1"/>
    <col min="14816" max="14816" width="8" style="9" customWidth="1"/>
    <col min="14817" max="14817" width="9.140625" style="9"/>
    <col min="14818" max="14818" width="6.140625" style="9" customWidth="1"/>
    <col min="14819" max="14821" width="8.140625" style="9" customWidth="1"/>
    <col min="14822" max="14822" width="9.140625" style="9"/>
    <col min="14823" max="14826" width="10.5703125" style="9" customWidth="1"/>
    <col min="14827" max="14830" width="10.85546875" style="9" customWidth="1"/>
    <col min="14831" max="15062" width="9.140625" style="9"/>
    <col min="15063" max="15064" width="1.140625" style="9" customWidth="1"/>
    <col min="15065" max="15065" width="36.140625" style="9" customWidth="1"/>
    <col min="15066" max="15066" width="9" style="9" customWidth="1"/>
    <col min="15067" max="15067" width="0" style="9" hidden="1" customWidth="1"/>
    <col min="15068" max="15068" width="19.85546875" style="9" customWidth="1"/>
    <col min="15069" max="15069" width="7.85546875" style="9" customWidth="1"/>
    <col min="15070" max="15070" width="5.85546875" style="9" customWidth="1"/>
    <col min="15071" max="15071" width="7.140625" style="9" customWidth="1"/>
    <col min="15072" max="15072" width="8" style="9" customWidth="1"/>
    <col min="15073" max="15073" width="9.140625" style="9"/>
    <col min="15074" max="15074" width="6.140625" style="9" customWidth="1"/>
    <col min="15075" max="15077" width="8.140625" style="9" customWidth="1"/>
    <col min="15078" max="15078" width="9.140625" style="9"/>
    <col min="15079" max="15082" width="10.5703125" style="9" customWidth="1"/>
    <col min="15083" max="15086" width="10.85546875" style="9" customWidth="1"/>
    <col min="15087" max="15318" width="9.140625" style="9"/>
    <col min="15319" max="15320" width="1.140625" style="9" customWidth="1"/>
    <col min="15321" max="15321" width="36.140625" style="9" customWidth="1"/>
    <col min="15322" max="15322" width="9" style="9" customWidth="1"/>
    <col min="15323" max="15323" width="0" style="9" hidden="1" customWidth="1"/>
    <col min="15324" max="15324" width="19.85546875" style="9" customWidth="1"/>
    <col min="15325" max="15325" width="7.85546875" style="9" customWidth="1"/>
    <col min="15326" max="15326" width="5.85546875" style="9" customWidth="1"/>
    <col min="15327" max="15327" width="7.140625" style="9" customWidth="1"/>
    <col min="15328" max="15328" width="8" style="9" customWidth="1"/>
    <col min="15329" max="15329" width="9.140625" style="9"/>
    <col min="15330" max="15330" width="6.140625" style="9" customWidth="1"/>
    <col min="15331" max="15333" width="8.140625" style="9" customWidth="1"/>
    <col min="15334" max="15334" width="9.140625" style="9"/>
    <col min="15335" max="15338" width="10.5703125" style="9" customWidth="1"/>
    <col min="15339" max="15342" width="10.85546875" style="9" customWidth="1"/>
    <col min="15343" max="15574" width="9.140625" style="9"/>
    <col min="15575" max="15576" width="1.140625" style="9" customWidth="1"/>
    <col min="15577" max="15577" width="36.140625" style="9" customWidth="1"/>
    <col min="15578" max="15578" width="9" style="9" customWidth="1"/>
    <col min="15579" max="15579" width="0" style="9" hidden="1" customWidth="1"/>
    <col min="15580" max="15580" width="19.85546875" style="9" customWidth="1"/>
    <col min="15581" max="15581" width="7.85546875" style="9" customWidth="1"/>
    <col min="15582" max="15582" width="5.85546875" style="9" customWidth="1"/>
    <col min="15583" max="15583" width="7.140625" style="9" customWidth="1"/>
    <col min="15584" max="15584" width="8" style="9" customWidth="1"/>
    <col min="15585" max="15585" width="9.140625" style="9"/>
    <col min="15586" max="15586" width="6.140625" style="9" customWidth="1"/>
    <col min="15587" max="15589" width="8.140625" style="9" customWidth="1"/>
    <col min="15590" max="15590" width="9.140625" style="9"/>
    <col min="15591" max="15594" width="10.5703125" style="9" customWidth="1"/>
    <col min="15595" max="15598" width="10.85546875" style="9" customWidth="1"/>
    <col min="15599" max="15830" width="9.140625" style="9"/>
    <col min="15831" max="15832" width="1.140625" style="9" customWidth="1"/>
    <col min="15833" max="15833" width="36.140625" style="9" customWidth="1"/>
    <col min="15834" max="15834" width="9" style="9" customWidth="1"/>
    <col min="15835" max="15835" width="0" style="9" hidden="1" customWidth="1"/>
    <col min="15836" max="15836" width="19.85546875" style="9" customWidth="1"/>
    <col min="15837" max="15837" width="7.85546875" style="9" customWidth="1"/>
    <col min="15838" max="15838" width="5.85546875" style="9" customWidth="1"/>
    <col min="15839" max="15839" width="7.140625" style="9" customWidth="1"/>
    <col min="15840" max="15840" width="8" style="9" customWidth="1"/>
    <col min="15841" max="15841" width="9.140625" style="9"/>
    <col min="15842" max="15842" width="6.140625" style="9" customWidth="1"/>
    <col min="15843" max="15845" width="8.140625" style="9" customWidth="1"/>
    <col min="15846" max="15846" width="9.140625" style="9"/>
    <col min="15847" max="15850" width="10.5703125" style="9" customWidth="1"/>
    <col min="15851" max="15854" width="10.85546875" style="9" customWidth="1"/>
    <col min="15855" max="16086" width="9.140625" style="9"/>
    <col min="16087" max="16088" width="1.140625" style="9" customWidth="1"/>
    <col min="16089" max="16089" width="36.140625" style="9" customWidth="1"/>
    <col min="16090" max="16090" width="9" style="9" customWidth="1"/>
    <col min="16091" max="16091" width="0" style="9" hidden="1" customWidth="1"/>
    <col min="16092" max="16092" width="19.85546875" style="9" customWidth="1"/>
    <col min="16093" max="16093" width="7.85546875" style="9" customWidth="1"/>
    <col min="16094" max="16094" width="5.85546875" style="9" customWidth="1"/>
    <col min="16095" max="16095" width="7.140625" style="9" customWidth="1"/>
    <col min="16096" max="16096" width="8" style="9" customWidth="1"/>
    <col min="16097" max="16097" width="9.140625" style="9"/>
    <col min="16098" max="16098" width="6.140625" style="9" customWidth="1"/>
    <col min="16099" max="16101" width="8.140625" style="9" customWidth="1"/>
    <col min="16102" max="16102" width="9.140625" style="9"/>
    <col min="16103" max="16106" width="10.5703125" style="9" customWidth="1"/>
    <col min="16107" max="16110" width="10.85546875" style="9" customWidth="1"/>
    <col min="16111" max="16384" width="9.140625" style="9"/>
  </cols>
  <sheetData>
    <row r="1" spans="1:7" x14ac:dyDescent="0.2">
      <c r="A1" s="1"/>
      <c r="B1" s="1"/>
      <c r="C1" s="1"/>
      <c r="D1" s="1"/>
      <c r="E1" s="2"/>
      <c r="F1" s="1"/>
      <c r="G1" s="3"/>
    </row>
    <row r="2" spans="1:7" ht="21" hidden="1" thickBot="1" x14ac:dyDescent="0.35">
      <c r="A2" s="1"/>
      <c r="B2" s="681" t="s">
        <v>338</v>
      </c>
      <c r="C2" s="681"/>
      <c r="D2" s="681"/>
      <c r="E2" s="681"/>
      <c r="F2" s="681"/>
      <c r="G2" s="330"/>
    </row>
    <row r="3" spans="1:7" ht="21" thickBot="1" x14ac:dyDescent="0.35">
      <c r="A3" s="1"/>
      <c r="B3" s="684" t="s">
        <v>431</v>
      </c>
      <c r="C3" s="684"/>
      <c r="D3" s="684"/>
      <c r="E3" s="684"/>
      <c r="F3" s="684"/>
      <c r="G3" s="330"/>
    </row>
    <row r="4" spans="1:7" s="16" customFormat="1" ht="69.75" customHeight="1" thickBot="1" x14ac:dyDescent="0.3">
      <c r="A4" s="8"/>
      <c r="B4" s="682" t="s">
        <v>0</v>
      </c>
      <c r="C4" s="683"/>
      <c r="D4" s="683"/>
      <c r="E4" s="381" t="s">
        <v>1</v>
      </c>
      <c r="F4" s="442" t="s">
        <v>339</v>
      </c>
      <c r="G4" s="14"/>
    </row>
    <row r="5" spans="1:7" s="16" customFormat="1" ht="15" hidden="1" customHeight="1" thickBot="1" x14ac:dyDescent="0.3">
      <c r="A5" s="8"/>
      <c r="B5" s="386"/>
      <c r="C5" s="387"/>
      <c r="D5" s="387"/>
      <c r="E5" s="388"/>
      <c r="F5" s="443"/>
      <c r="G5" s="14"/>
    </row>
    <row r="6" spans="1:7" s="16" customFormat="1" ht="15" hidden="1" customHeight="1" x14ac:dyDescent="0.25">
      <c r="A6" s="8"/>
      <c r="B6" s="394" t="s">
        <v>340</v>
      </c>
      <c r="C6" s="395"/>
      <c r="D6" s="395"/>
      <c r="E6" s="395"/>
      <c r="F6" s="444"/>
      <c r="G6" s="31"/>
    </row>
    <row r="7" spans="1:7" ht="12.75" customHeight="1" x14ac:dyDescent="0.2">
      <c r="B7" s="398" t="s">
        <v>17</v>
      </c>
      <c r="C7" s="399"/>
      <c r="D7" s="400"/>
      <c r="E7" s="218"/>
      <c r="F7" s="445"/>
    </row>
    <row r="8" spans="1:7" ht="12.75" customHeight="1" thickBot="1" x14ac:dyDescent="0.25">
      <c r="B8" s="403"/>
      <c r="C8" s="404"/>
      <c r="D8" s="405" t="s">
        <v>227</v>
      </c>
      <c r="E8" s="228" t="s">
        <v>19</v>
      </c>
      <c r="F8" s="446" t="s">
        <v>341</v>
      </c>
      <c r="G8" s="57"/>
    </row>
    <row r="9" spans="1:7" ht="12.75" customHeight="1" thickBot="1" x14ac:dyDescent="0.25">
      <c r="B9" s="408" t="s">
        <v>22</v>
      </c>
      <c r="C9" s="409"/>
      <c r="D9" s="410"/>
      <c r="E9" s="239"/>
      <c r="F9" s="447"/>
      <c r="G9" s="57"/>
    </row>
    <row r="10" spans="1:7" ht="12.75" customHeight="1" x14ac:dyDescent="0.2">
      <c r="B10" s="413"/>
      <c r="C10" s="414"/>
      <c r="D10" s="415" t="s">
        <v>23</v>
      </c>
      <c r="E10" s="247" t="s">
        <v>24</v>
      </c>
      <c r="F10" s="448" t="s">
        <v>342</v>
      </c>
      <c r="G10" s="57"/>
    </row>
    <row r="11" spans="1:7" ht="12.75" customHeight="1" x14ac:dyDescent="0.2">
      <c r="B11" s="418"/>
      <c r="C11" s="419"/>
      <c r="D11" s="420" t="s">
        <v>25</v>
      </c>
      <c r="E11" s="256" t="s">
        <v>26</v>
      </c>
      <c r="F11" s="449" t="s">
        <v>343</v>
      </c>
      <c r="G11" s="57"/>
    </row>
    <row r="12" spans="1:7" ht="12.75" customHeight="1" x14ac:dyDescent="0.2">
      <c r="B12" s="418"/>
      <c r="C12" s="419"/>
      <c r="D12" s="420" t="s">
        <v>28</v>
      </c>
      <c r="E12" s="256" t="s">
        <v>29</v>
      </c>
      <c r="F12" s="449" t="s">
        <v>422</v>
      </c>
      <c r="G12" s="57"/>
    </row>
    <row r="13" spans="1:7" ht="12.75" customHeight="1" x14ac:dyDescent="0.2">
      <c r="B13" s="424"/>
      <c r="C13" s="425"/>
      <c r="D13" s="95" t="s">
        <v>30</v>
      </c>
      <c r="E13" s="96" t="s">
        <v>31</v>
      </c>
      <c r="F13" s="450" t="s">
        <v>345</v>
      </c>
      <c r="G13" s="57"/>
    </row>
    <row r="14" spans="1:7" ht="12.75" customHeight="1" x14ac:dyDescent="0.2">
      <c r="B14" s="424"/>
      <c r="C14" s="425"/>
      <c r="D14" s="95" t="s">
        <v>32</v>
      </c>
      <c r="E14" s="96" t="s">
        <v>31</v>
      </c>
      <c r="F14" s="450" t="s">
        <v>346</v>
      </c>
      <c r="G14" s="57"/>
    </row>
    <row r="15" spans="1:7" ht="12.75" customHeight="1" x14ac:dyDescent="0.2">
      <c r="B15" s="424"/>
      <c r="C15" s="425"/>
      <c r="D15" s="95" t="s">
        <v>33</v>
      </c>
      <c r="E15" s="96" t="s">
        <v>34</v>
      </c>
      <c r="F15" s="450" t="s">
        <v>347</v>
      </c>
      <c r="G15" s="57"/>
    </row>
    <row r="16" spans="1:7" ht="12.75" customHeight="1" x14ac:dyDescent="0.2">
      <c r="B16" s="424"/>
      <c r="C16" s="425"/>
      <c r="D16" s="95" t="s">
        <v>228</v>
      </c>
      <c r="E16" s="96" t="s">
        <v>229</v>
      </c>
      <c r="F16" s="451" t="s">
        <v>430</v>
      </c>
      <c r="G16" s="57"/>
    </row>
    <row r="17" spans="2:7" ht="12.75" customHeight="1" thickBot="1" x14ac:dyDescent="0.25">
      <c r="B17" s="403"/>
      <c r="C17" s="404"/>
      <c r="D17" s="405" t="s">
        <v>35</v>
      </c>
      <c r="E17" s="228" t="s">
        <v>36</v>
      </c>
      <c r="F17" s="446" t="s">
        <v>348</v>
      </c>
      <c r="G17" s="57"/>
    </row>
    <row r="18" spans="2:7" ht="12.75" customHeight="1" x14ac:dyDescent="0.2">
      <c r="B18" s="423" t="s">
        <v>349</v>
      </c>
      <c r="C18" s="414"/>
      <c r="D18" s="415"/>
      <c r="E18" s="247"/>
      <c r="F18" s="448"/>
      <c r="G18" s="57"/>
    </row>
    <row r="19" spans="2:7" ht="12.75" customHeight="1" x14ac:dyDescent="0.2">
      <c r="B19" s="413"/>
      <c r="C19" s="414"/>
      <c r="D19" s="415" t="s">
        <v>37</v>
      </c>
      <c r="E19" s="247" t="s">
        <v>38</v>
      </c>
      <c r="F19" s="368" t="s">
        <v>350</v>
      </c>
      <c r="G19" s="57"/>
    </row>
    <row r="20" spans="2:7" ht="12.75" customHeight="1" x14ac:dyDescent="0.2">
      <c r="B20" s="413"/>
      <c r="C20" s="414"/>
      <c r="D20" s="83" t="s">
        <v>40</v>
      </c>
      <c r="E20" s="84" t="s">
        <v>41</v>
      </c>
      <c r="F20" s="370" t="s">
        <v>351</v>
      </c>
      <c r="G20" s="57"/>
    </row>
    <row r="21" spans="2:7" ht="12.75" customHeight="1" x14ac:dyDescent="0.2">
      <c r="B21" s="418"/>
      <c r="C21" s="419"/>
      <c r="D21" s="420" t="s">
        <v>230</v>
      </c>
      <c r="E21" s="256" t="s">
        <v>43</v>
      </c>
      <c r="F21" s="449" t="s">
        <v>423</v>
      </c>
      <c r="G21" s="57"/>
    </row>
    <row r="22" spans="2:7" ht="12.75" customHeight="1" x14ac:dyDescent="0.2">
      <c r="B22" s="418"/>
      <c r="C22" s="419"/>
      <c r="D22" s="420" t="s">
        <v>42</v>
      </c>
      <c r="E22" s="256" t="s">
        <v>43</v>
      </c>
      <c r="F22" s="370" t="s">
        <v>352</v>
      </c>
      <c r="G22" s="57"/>
    </row>
    <row r="23" spans="2:7" ht="12.75" customHeight="1" x14ac:dyDescent="0.2">
      <c r="B23" s="418"/>
      <c r="C23" s="419"/>
      <c r="D23" s="420" t="s">
        <v>44</v>
      </c>
      <c r="E23" s="256" t="s">
        <v>45</v>
      </c>
      <c r="F23" s="370" t="s">
        <v>353</v>
      </c>
      <c r="G23" s="57"/>
    </row>
    <row r="24" spans="2:7" ht="12.75" customHeight="1" x14ac:dyDescent="0.2">
      <c r="B24" s="418"/>
      <c r="C24" s="419"/>
      <c r="D24" s="420" t="s">
        <v>46</v>
      </c>
      <c r="E24" s="256" t="s">
        <v>47</v>
      </c>
      <c r="F24" s="370" t="s">
        <v>354</v>
      </c>
      <c r="G24" s="57"/>
    </row>
    <row r="25" spans="2:7" ht="12.75" customHeight="1" x14ac:dyDescent="0.2">
      <c r="B25" s="424"/>
      <c r="C25" s="425"/>
      <c r="D25" s="426" t="s">
        <v>231</v>
      </c>
      <c r="E25" s="265" t="s">
        <v>49</v>
      </c>
      <c r="F25" s="372" t="s">
        <v>355</v>
      </c>
      <c r="G25" s="57"/>
    </row>
    <row r="26" spans="2:7" ht="12.75" customHeight="1" x14ac:dyDescent="0.2">
      <c r="B26" s="424"/>
      <c r="C26" s="425"/>
      <c r="D26" s="426" t="s">
        <v>232</v>
      </c>
      <c r="E26" s="265" t="s">
        <v>51</v>
      </c>
      <c r="F26" s="372" t="s">
        <v>356</v>
      </c>
      <c r="G26" s="57"/>
    </row>
    <row r="27" spans="2:7" ht="12.75" customHeight="1" thickBot="1" x14ac:dyDescent="0.25">
      <c r="B27" s="403"/>
      <c r="C27" s="404"/>
      <c r="D27" s="405" t="s">
        <v>52</v>
      </c>
      <c r="E27" s="228" t="s">
        <v>53</v>
      </c>
      <c r="F27" s="365" t="s">
        <v>357</v>
      </c>
      <c r="G27" s="57"/>
    </row>
    <row r="28" spans="2:7" ht="12.75" customHeight="1" x14ac:dyDescent="0.2">
      <c r="B28" s="423" t="s">
        <v>54</v>
      </c>
      <c r="C28" s="414"/>
      <c r="D28" s="415"/>
      <c r="E28" s="247"/>
      <c r="F28" s="448"/>
      <c r="G28" s="57"/>
    </row>
    <row r="29" spans="2:7" ht="25.5" x14ac:dyDescent="0.2">
      <c r="B29" s="413"/>
      <c r="C29" s="414"/>
      <c r="D29" s="415" t="s">
        <v>55</v>
      </c>
      <c r="E29" s="247" t="s">
        <v>56</v>
      </c>
      <c r="F29" s="453" t="s">
        <v>358</v>
      </c>
      <c r="G29" s="57"/>
    </row>
    <row r="30" spans="2:7" ht="12.75" customHeight="1" thickBot="1" x14ac:dyDescent="0.25">
      <c r="B30" s="403"/>
      <c r="C30" s="404"/>
      <c r="D30" s="405" t="s">
        <v>58</v>
      </c>
      <c r="E30" s="228" t="s">
        <v>59</v>
      </c>
      <c r="F30" s="446" t="s">
        <v>359</v>
      </c>
      <c r="G30" s="57"/>
    </row>
    <row r="31" spans="2:7" ht="12.75" customHeight="1" x14ac:dyDescent="0.2">
      <c r="B31" s="423" t="s">
        <v>60</v>
      </c>
      <c r="C31" s="414"/>
      <c r="D31" s="415"/>
      <c r="E31" s="247"/>
      <c r="F31" s="448"/>
      <c r="G31" s="57"/>
    </row>
    <row r="32" spans="2:7" ht="12.75" customHeight="1" x14ac:dyDescent="0.2">
      <c r="B32" s="418"/>
      <c r="C32" s="419"/>
      <c r="D32" s="420" t="s">
        <v>234</v>
      </c>
      <c r="E32" s="256" t="s">
        <v>235</v>
      </c>
      <c r="F32" s="449" t="s">
        <v>424</v>
      </c>
      <c r="G32" s="57"/>
    </row>
    <row r="33" spans="2:7" ht="25.5" x14ac:dyDescent="0.2">
      <c r="B33" s="418"/>
      <c r="C33" s="419"/>
      <c r="D33" s="420" t="s">
        <v>237</v>
      </c>
      <c r="E33" s="256" t="s">
        <v>238</v>
      </c>
      <c r="F33" s="449" t="s">
        <v>425</v>
      </c>
      <c r="G33" s="57"/>
    </row>
    <row r="34" spans="2:7" ht="12.75" customHeight="1" x14ac:dyDescent="0.2">
      <c r="B34" s="418"/>
      <c r="C34" s="419"/>
      <c r="D34" s="420" t="s">
        <v>61</v>
      </c>
      <c r="E34" s="256" t="s">
        <v>62</v>
      </c>
      <c r="F34" s="449" t="s">
        <v>360</v>
      </c>
      <c r="G34" s="57"/>
    </row>
    <row r="35" spans="2:7" ht="12.75" customHeight="1" x14ac:dyDescent="0.2">
      <c r="B35" s="418"/>
      <c r="C35" s="419"/>
      <c r="D35" s="420" t="s">
        <v>240</v>
      </c>
      <c r="E35" s="256" t="s">
        <v>241</v>
      </c>
      <c r="F35" s="449" t="s">
        <v>426</v>
      </c>
      <c r="G35" s="57"/>
    </row>
    <row r="36" spans="2:7" ht="25.5" x14ac:dyDescent="0.2">
      <c r="B36" s="418"/>
      <c r="C36" s="419"/>
      <c r="D36" s="420" t="s">
        <v>63</v>
      </c>
      <c r="E36" s="256" t="s">
        <v>64</v>
      </c>
      <c r="F36" s="449" t="s">
        <v>361</v>
      </c>
      <c r="G36" s="57"/>
    </row>
    <row r="37" spans="2:7" x14ac:dyDescent="0.2">
      <c r="B37" s="418"/>
      <c r="C37" s="419"/>
      <c r="D37" s="420" t="s">
        <v>242</v>
      </c>
      <c r="E37" s="256" t="s">
        <v>67</v>
      </c>
      <c r="F37" s="449" t="s">
        <v>362</v>
      </c>
      <c r="G37" s="57"/>
    </row>
    <row r="38" spans="2:7" ht="12.75" customHeight="1" thickBot="1" x14ac:dyDescent="0.25">
      <c r="B38" s="403"/>
      <c r="C38" s="404"/>
      <c r="D38" s="405" t="s">
        <v>69</v>
      </c>
      <c r="E38" s="228" t="s">
        <v>70</v>
      </c>
      <c r="F38" s="446" t="s">
        <v>363</v>
      </c>
      <c r="G38" s="57"/>
    </row>
    <row r="39" spans="2:7" ht="12.75" customHeight="1" x14ac:dyDescent="0.2">
      <c r="B39" s="423" t="s">
        <v>72</v>
      </c>
      <c r="C39" s="414"/>
      <c r="D39" s="415"/>
      <c r="E39" s="247"/>
      <c r="F39" s="448"/>
      <c r="G39" s="57"/>
    </row>
    <row r="40" spans="2:7" ht="12.75" customHeight="1" x14ac:dyDescent="0.2">
      <c r="B40" s="418"/>
      <c r="C40" s="419"/>
      <c r="D40" s="420" t="s">
        <v>73</v>
      </c>
      <c r="E40" s="256" t="s">
        <v>74</v>
      </c>
      <c r="F40" s="449" t="s">
        <v>364</v>
      </c>
      <c r="G40" s="57"/>
    </row>
    <row r="41" spans="2:7" ht="25.5" x14ac:dyDescent="0.2">
      <c r="B41" s="418"/>
      <c r="C41" s="419"/>
      <c r="D41" s="420" t="s">
        <v>75</v>
      </c>
      <c r="E41" s="256" t="s">
        <v>76</v>
      </c>
      <c r="F41" s="449" t="s">
        <v>365</v>
      </c>
      <c r="G41" s="57"/>
    </row>
    <row r="42" spans="2:7" ht="12.75" customHeight="1" x14ac:dyDescent="0.2">
      <c r="B42" s="418"/>
      <c r="C42" s="419"/>
      <c r="D42" s="420" t="s">
        <v>245</v>
      </c>
      <c r="E42" s="256" t="s">
        <v>86</v>
      </c>
      <c r="F42" s="449" t="s">
        <v>427</v>
      </c>
      <c r="G42" s="57"/>
    </row>
    <row r="43" spans="2:7" ht="12.75" customHeight="1" x14ac:dyDescent="0.2">
      <c r="B43" s="418"/>
      <c r="C43" s="419"/>
      <c r="D43" s="420" t="s">
        <v>87</v>
      </c>
      <c r="E43" s="256" t="s">
        <v>246</v>
      </c>
      <c r="F43" s="449" t="s">
        <v>370</v>
      </c>
      <c r="G43" s="57"/>
    </row>
    <row r="44" spans="2:7" ht="12.75" customHeight="1" x14ac:dyDescent="0.2">
      <c r="B44" s="418"/>
      <c r="C44" s="419"/>
      <c r="D44" s="420" t="s">
        <v>89</v>
      </c>
      <c r="E44" s="256" t="s">
        <v>90</v>
      </c>
      <c r="F44" s="449" t="s">
        <v>371</v>
      </c>
      <c r="G44" s="57"/>
    </row>
    <row r="45" spans="2:7" ht="12.75" customHeight="1" thickBot="1" x14ac:dyDescent="0.25">
      <c r="B45" s="403"/>
      <c r="C45" s="404"/>
      <c r="D45" s="405" t="s">
        <v>92</v>
      </c>
      <c r="E45" s="228" t="s">
        <v>93</v>
      </c>
      <c r="F45" s="446" t="s">
        <v>372</v>
      </c>
      <c r="G45" s="57"/>
    </row>
    <row r="46" spans="2:7" ht="12.75" customHeight="1" x14ac:dyDescent="0.2">
      <c r="B46" s="423" t="s">
        <v>94</v>
      </c>
      <c r="C46" s="414"/>
      <c r="D46" s="415"/>
      <c r="E46" s="247"/>
      <c r="F46" s="448"/>
      <c r="G46" s="57"/>
    </row>
    <row r="47" spans="2:7" ht="12.75" customHeight="1" x14ac:dyDescent="0.2">
      <c r="B47" s="418"/>
      <c r="C47" s="419"/>
      <c r="D47" s="420" t="s">
        <v>95</v>
      </c>
      <c r="E47" s="256" t="s">
        <v>96</v>
      </c>
      <c r="F47" s="449" t="s">
        <v>373</v>
      </c>
      <c r="G47" s="57"/>
    </row>
    <row r="48" spans="2:7" ht="12.75" customHeight="1" x14ac:dyDescent="0.2">
      <c r="B48" s="418"/>
      <c r="C48" s="419"/>
      <c r="D48" s="420" t="s">
        <v>97</v>
      </c>
      <c r="E48" s="256" t="s">
        <v>98</v>
      </c>
      <c r="F48" s="449" t="s">
        <v>374</v>
      </c>
      <c r="G48" s="57"/>
    </row>
    <row r="49" spans="2:7" ht="12.75" customHeight="1" x14ac:dyDescent="0.2">
      <c r="B49" s="424"/>
      <c r="C49" s="425"/>
      <c r="D49" s="420" t="s">
        <v>99</v>
      </c>
      <c r="E49" s="256" t="s">
        <v>100</v>
      </c>
      <c r="F49" s="449" t="s">
        <v>375</v>
      </c>
      <c r="G49" s="57"/>
    </row>
    <row r="50" spans="2:7" ht="12.75" customHeight="1" thickBot="1" x14ac:dyDescent="0.25">
      <c r="B50" s="403"/>
      <c r="C50" s="404"/>
      <c r="D50" s="410" t="s">
        <v>104</v>
      </c>
      <c r="E50" s="239" t="s">
        <v>105</v>
      </c>
      <c r="F50" s="447" t="s">
        <v>375</v>
      </c>
      <c r="G50" s="57"/>
    </row>
    <row r="51" spans="2:7" ht="12.75" customHeight="1" x14ac:dyDescent="0.2">
      <c r="B51" s="429" t="s">
        <v>106</v>
      </c>
      <c r="C51" s="430"/>
      <c r="D51" s="431"/>
      <c r="E51" s="218"/>
      <c r="F51" s="454"/>
      <c r="G51" s="57"/>
    </row>
    <row r="52" spans="2:7" ht="12.75" customHeight="1" x14ac:dyDescent="0.2">
      <c r="B52" s="418"/>
      <c r="C52" s="419"/>
      <c r="D52" s="420" t="s">
        <v>107</v>
      </c>
      <c r="E52" s="256" t="s">
        <v>108</v>
      </c>
      <c r="F52" s="449" t="s">
        <v>378</v>
      </c>
      <c r="G52" s="57"/>
    </row>
    <row r="53" spans="2:7" ht="12.75" customHeight="1" x14ac:dyDescent="0.2">
      <c r="B53" s="418"/>
      <c r="C53" s="419"/>
      <c r="D53" s="420" t="s">
        <v>109</v>
      </c>
      <c r="E53" s="256" t="s">
        <v>110</v>
      </c>
      <c r="F53" s="449" t="s">
        <v>379</v>
      </c>
      <c r="G53" s="57"/>
    </row>
    <row r="54" spans="2:7" ht="12.75" customHeight="1" x14ac:dyDescent="0.2">
      <c r="B54" s="418"/>
      <c r="C54" s="419"/>
      <c r="D54" s="420" t="s">
        <v>111</v>
      </c>
      <c r="E54" s="256" t="s">
        <v>112</v>
      </c>
      <c r="F54" s="449" t="s">
        <v>380</v>
      </c>
      <c r="G54" s="57"/>
    </row>
    <row r="55" spans="2:7" ht="12.75" customHeight="1" x14ac:dyDescent="0.2">
      <c r="B55" s="418"/>
      <c r="C55" s="419"/>
      <c r="D55" s="420" t="s">
        <v>113</v>
      </c>
      <c r="E55" s="256" t="s">
        <v>114</v>
      </c>
      <c r="F55" s="449" t="s">
        <v>381</v>
      </c>
      <c r="G55" s="57"/>
    </row>
    <row r="56" spans="2:7" ht="12.75" customHeight="1" thickBot="1" x14ac:dyDescent="0.25">
      <c r="B56" s="403"/>
      <c r="C56" s="404"/>
      <c r="D56" s="405" t="s">
        <v>115</v>
      </c>
      <c r="E56" s="228" t="s">
        <v>116</v>
      </c>
      <c r="F56" s="446" t="s">
        <v>382</v>
      </c>
      <c r="G56" s="57"/>
    </row>
    <row r="57" spans="2:7" ht="12.75" customHeight="1" x14ac:dyDescent="0.2">
      <c r="B57" s="423" t="s">
        <v>117</v>
      </c>
      <c r="C57" s="414"/>
      <c r="D57" s="415"/>
      <c r="E57" s="247"/>
      <c r="F57" s="448"/>
      <c r="G57" s="57"/>
    </row>
    <row r="58" spans="2:7" ht="12.75" customHeight="1" x14ac:dyDescent="0.2">
      <c r="B58" s="418"/>
      <c r="C58" s="433" t="s">
        <v>383</v>
      </c>
      <c r="D58" s="420"/>
      <c r="E58" s="256"/>
      <c r="F58" s="449"/>
      <c r="G58" s="57"/>
    </row>
    <row r="59" spans="2:7" ht="12.75" customHeight="1" x14ac:dyDescent="0.2">
      <c r="B59" s="418"/>
      <c r="C59" s="419"/>
      <c r="D59" s="420" t="s">
        <v>119</v>
      </c>
      <c r="E59" s="256" t="s">
        <v>120</v>
      </c>
      <c r="F59" s="449" t="s">
        <v>384</v>
      </c>
      <c r="G59" s="57"/>
    </row>
    <row r="60" spans="2:7" ht="12.75" customHeight="1" x14ac:dyDescent="0.2">
      <c r="B60" s="418"/>
      <c r="C60" s="419"/>
      <c r="D60" s="420" t="s">
        <v>121</v>
      </c>
      <c r="E60" s="256" t="s">
        <v>122</v>
      </c>
      <c r="F60" s="449" t="s">
        <v>385</v>
      </c>
      <c r="G60" s="57"/>
    </row>
    <row r="61" spans="2:7" ht="12.75" customHeight="1" x14ac:dyDescent="0.2">
      <c r="B61" s="418"/>
      <c r="C61" s="419"/>
      <c r="D61" s="420" t="s">
        <v>124</v>
      </c>
      <c r="E61" s="256" t="s">
        <v>125</v>
      </c>
      <c r="F61" s="449" t="s">
        <v>386</v>
      </c>
      <c r="G61" s="57"/>
    </row>
    <row r="62" spans="2:7" ht="12.75" customHeight="1" x14ac:dyDescent="0.2">
      <c r="B62" s="418"/>
      <c r="C62" s="419"/>
      <c r="D62" s="420" t="s">
        <v>247</v>
      </c>
      <c r="E62" s="256" t="s">
        <v>128</v>
      </c>
      <c r="F62" s="449" t="s">
        <v>428</v>
      </c>
      <c r="G62" s="57"/>
    </row>
    <row r="63" spans="2:7" ht="12.75" customHeight="1" x14ac:dyDescent="0.2">
      <c r="B63" s="418"/>
      <c r="C63" s="419"/>
      <c r="D63" s="420" t="s">
        <v>248</v>
      </c>
      <c r="E63" s="256" t="s">
        <v>134</v>
      </c>
      <c r="F63" s="449" t="s">
        <v>389</v>
      </c>
      <c r="G63" s="57"/>
    </row>
    <row r="64" spans="2:7" ht="12.75" customHeight="1" x14ac:dyDescent="0.2">
      <c r="B64" s="418"/>
      <c r="C64" s="419"/>
      <c r="D64" s="420" t="s">
        <v>135</v>
      </c>
      <c r="E64" s="256" t="s">
        <v>136</v>
      </c>
      <c r="F64" s="449" t="s">
        <v>391</v>
      </c>
      <c r="G64" s="57"/>
    </row>
    <row r="65" spans="2:7" ht="12.75" customHeight="1" x14ac:dyDescent="0.2">
      <c r="B65" s="418"/>
      <c r="C65" s="419"/>
      <c r="D65" s="420" t="s">
        <v>249</v>
      </c>
      <c r="E65" s="256" t="s">
        <v>250</v>
      </c>
      <c r="F65" s="449" t="s">
        <v>392</v>
      </c>
      <c r="G65" s="57"/>
    </row>
    <row r="66" spans="2:7" ht="12.75" customHeight="1" thickBot="1" x14ac:dyDescent="0.25">
      <c r="B66" s="403"/>
      <c r="C66" s="404"/>
      <c r="D66" s="405" t="s">
        <v>140</v>
      </c>
      <c r="E66" s="228" t="s">
        <v>141</v>
      </c>
      <c r="F66" s="446" t="s">
        <v>393</v>
      </c>
      <c r="G66" s="57"/>
    </row>
    <row r="67" spans="2:7" ht="12.75" customHeight="1" x14ac:dyDescent="0.2">
      <c r="B67" s="434"/>
      <c r="C67" s="435" t="s">
        <v>394</v>
      </c>
      <c r="D67" s="431"/>
      <c r="E67" s="218"/>
      <c r="F67" s="454"/>
      <c r="G67" s="57"/>
    </row>
    <row r="68" spans="2:7" ht="12.75" customHeight="1" x14ac:dyDescent="0.2">
      <c r="B68" s="418"/>
      <c r="C68" s="419"/>
      <c r="D68" s="420" t="s">
        <v>143</v>
      </c>
      <c r="E68" s="256" t="s">
        <v>144</v>
      </c>
      <c r="F68" s="449" t="s">
        <v>395</v>
      </c>
      <c r="G68" s="57"/>
    </row>
    <row r="69" spans="2:7" ht="12.75" customHeight="1" x14ac:dyDescent="0.2">
      <c r="B69" s="418"/>
      <c r="C69" s="419"/>
      <c r="D69" s="420" t="s">
        <v>145</v>
      </c>
      <c r="E69" s="256" t="s">
        <v>146</v>
      </c>
      <c r="F69" s="449" t="s">
        <v>396</v>
      </c>
      <c r="G69" s="57"/>
    </row>
    <row r="70" spans="2:7" ht="12.75" customHeight="1" x14ac:dyDescent="0.2">
      <c r="B70" s="418"/>
      <c r="C70" s="419"/>
      <c r="D70" s="420" t="s">
        <v>147</v>
      </c>
      <c r="E70" s="256" t="s">
        <v>148</v>
      </c>
      <c r="F70" s="449" t="s">
        <v>397</v>
      </c>
      <c r="G70" s="57"/>
    </row>
    <row r="71" spans="2:7" ht="12.75" customHeight="1" x14ac:dyDescent="0.2">
      <c r="B71" s="424"/>
      <c r="C71" s="425"/>
      <c r="D71" s="420" t="s">
        <v>252</v>
      </c>
      <c r="E71" s="256" t="s">
        <v>150</v>
      </c>
      <c r="F71" s="449" t="s">
        <v>398</v>
      </c>
      <c r="G71" s="57"/>
    </row>
    <row r="72" spans="2:7" ht="12.75" customHeight="1" x14ac:dyDescent="0.2">
      <c r="B72" s="424"/>
      <c r="C72" s="425"/>
      <c r="D72" s="83" t="s">
        <v>151</v>
      </c>
      <c r="E72" s="84" t="s">
        <v>152</v>
      </c>
      <c r="F72" s="370" t="s">
        <v>399</v>
      </c>
      <c r="G72" s="57"/>
    </row>
    <row r="73" spans="2:7" ht="13.5" thickBot="1" x14ac:dyDescent="0.25">
      <c r="B73" s="403"/>
      <c r="C73" s="404"/>
      <c r="D73" s="410" t="s">
        <v>153</v>
      </c>
      <c r="E73" s="239" t="s">
        <v>154</v>
      </c>
      <c r="F73" s="446" t="s">
        <v>400</v>
      </c>
      <c r="G73" s="57"/>
    </row>
    <row r="74" spans="2:7" ht="12.75" customHeight="1" x14ac:dyDescent="0.2">
      <c r="B74" s="434"/>
      <c r="C74" s="435" t="s">
        <v>401</v>
      </c>
      <c r="D74" s="431"/>
      <c r="E74" s="218"/>
      <c r="F74" s="455"/>
      <c r="G74" s="57"/>
    </row>
    <row r="75" spans="2:7" ht="25.5" x14ac:dyDescent="0.2">
      <c r="B75" s="418"/>
      <c r="C75" s="419"/>
      <c r="D75" s="420" t="s">
        <v>156</v>
      </c>
      <c r="E75" s="256" t="s">
        <v>157</v>
      </c>
      <c r="F75" s="449" t="s">
        <v>402</v>
      </c>
      <c r="G75" s="57"/>
    </row>
    <row r="76" spans="2:7" ht="12.75" customHeight="1" x14ac:dyDescent="0.2">
      <c r="B76" s="418"/>
      <c r="C76" s="419"/>
      <c r="D76" s="420" t="s">
        <v>159</v>
      </c>
      <c r="E76" s="256" t="s">
        <v>160</v>
      </c>
      <c r="F76" s="449" t="s">
        <v>403</v>
      </c>
      <c r="G76" s="57"/>
    </row>
    <row r="77" spans="2:7" ht="25.5" x14ac:dyDescent="0.2">
      <c r="B77" s="418"/>
      <c r="C77" s="419"/>
      <c r="D77" s="420" t="s">
        <v>161</v>
      </c>
      <c r="E77" s="256" t="s">
        <v>162</v>
      </c>
      <c r="F77" s="449" t="s">
        <v>404</v>
      </c>
      <c r="G77" s="57"/>
    </row>
    <row r="78" spans="2:7" ht="12.75" customHeight="1" x14ac:dyDescent="0.2">
      <c r="B78" s="418"/>
      <c r="C78" s="419"/>
      <c r="D78" s="420" t="s">
        <v>163</v>
      </c>
      <c r="E78" s="256" t="s">
        <v>164</v>
      </c>
      <c r="F78" s="449" t="s">
        <v>405</v>
      </c>
      <c r="G78" s="57"/>
    </row>
    <row r="79" spans="2:7" ht="12.75" customHeight="1" x14ac:dyDescent="0.2">
      <c r="B79" s="418"/>
      <c r="C79" s="419"/>
      <c r="D79" s="420" t="s">
        <v>165</v>
      </c>
      <c r="E79" s="256" t="s">
        <v>166</v>
      </c>
      <c r="F79" s="449" t="s">
        <v>406</v>
      </c>
      <c r="G79" s="57"/>
    </row>
    <row r="80" spans="2:7" ht="12.75" customHeight="1" x14ac:dyDescent="0.2">
      <c r="B80" s="418"/>
      <c r="C80" s="419"/>
      <c r="D80" s="420" t="s">
        <v>255</v>
      </c>
      <c r="E80" s="256" t="s">
        <v>167</v>
      </c>
      <c r="F80" s="449" t="s">
        <v>429</v>
      </c>
      <c r="G80" s="57"/>
    </row>
    <row r="81" spans="1:7" ht="25.5" x14ac:dyDescent="0.2">
      <c r="B81" s="418"/>
      <c r="C81" s="419"/>
      <c r="D81" s="420" t="s">
        <v>171</v>
      </c>
      <c r="E81" s="256" t="s">
        <v>172</v>
      </c>
      <c r="F81" s="449" t="s">
        <v>410</v>
      </c>
      <c r="G81" s="57"/>
    </row>
    <row r="82" spans="1:7" ht="12.75" customHeight="1" x14ac:dyDescent="0.2">
      <c r="B82" s="413"/>
      <c r="C82" s="414"/>
      <c r="D82" s="415" t="s">
        <v>173</v>
      </c>
      <c r="E82" s="247" t="s">
        <v>174</v>
      </c>
      <c r="F82" s="452" t="s">
        <v>411</v>
      </c>
      <c r="G82" s="57"/>
    </row>
    <row r="83" spans="1:7" ht="12.75" customHeight="1" thickBot="1" x14ac:dyDescent="0.25">
      <c r="B83" s="438"/>
      <c r="C83" s="610"/>
      <c r="D83" s="118" t="s">
        <v>418</v>
      </c>
      <c r="E83" s="119" t="s">
        <v>419</v>
      </c>
      <c r="F83" s="380" t="s">
        <v>420</v>
      </c>
      <c r="G83" s="57"/>
    </row>
    <row r="84" spans="1:7" ht="13.5" thickBot="1" x14ac:dyDescent="0.25">
      <c r="B84" s="438"/>
      <c r="C84" s="439"/>
      <c r="D84" s="440" t="s">
        <v>175</v>
      </c>
      <c r="E84" s="285" t="s">
        <v>176</v>
      </c>
      <c r="F84" s="446" t="s">
        <v>412</v>
      </c>
      <c r="G84" s="57"/>
    </row>
    <row r="85" spans="1:7" ht="12.75" customHeight="1" x14ac:dyDescent="0.2">
      <c r="B85" s="429" t="s">
        <v>177</v>
      </c>
      <c r="C85" s="430"/>
      <c r="D85" s="431"/>
      <c r="E85" s="218"/>
      <c r="F85" s="452"/>
      <c r="G85" s="57"/>
    </row>
    <row r="86" spans="1:7" ht="12.75" customHeight="1" x14ac:dyDescent="0.2">
      <c r="B86" s="418"/>
      <c r="C86" s="419"/>
      <c r="D86" s="420" t="s">
        <v>178</v>
      </c>
      <c r="E86" s="256" t="s">
        <v>179</v>
      </c>
      <c r="F86" s="449" t="s">
        <v>413</v>
      </c>
      <c r="G86" s="57"/>
    </row>
    <row r="87" spans="1:7" ht="12.75" customHeight="1" x14ac:dyDescent="0.2">
      <c r="B87" s="424"/>
      <c r="C87" s="425"/>
      <c r="D87" s="420" t="s">
        <v>180</v>
      </c>
      <c r="E87" s="265" t="s">
        <v>181</v>
      </c>
      <c r="F87" s="449" t="s">
        <v>414</v>
      </c>
      <c r="G87" s="57"/>
    </row>
    <row r="88" spans="1:7" ht="12.75" customHeight="1" thickBot="1" x14ac:dyDescent="0.25">
      <c r="B88" s="403"/>
      <c r="C88" s="404"/>
      <c r="D88" s="405" t="s">
        <v>183</v>
      </c>
      <c r="E88" s="228" t="s">
        <v>184</v>
      </c>
      <c r="F88" s="446" t="s">
        <v>415</v>
      </c>
      <c r="G88" s="57"/>
    </row>
    <row r="89" spans="1:7" x14ac:dyDescent="0.2">
      <c r="A89" s="1"/>
      <c r="B89" s="1"/>
      <c r="C89" s="1"/>
      <c r="D89" s="1" t="s">
        <v>432</v>
      </c>
      <c r="E89" s="2"/>
      <c r="F89" s="1"/>
      <c r="G89" s="3"/>
    </row>
    <row r="90" spans="1:7" x14ac:dyDescent="0.2">
      <c r="A90" s="1"/>
      <c r="B90" s="1"/>
      <c r="C90" s="1"/>
      <c r="D90" s="1"/>
      <c r="E90" s="2"/>
      <c r="F90" s="1"/>
      <c r="G90" s="3"/>
    </row>
    <row r="91" spans="1:7" x14ac:dyDescent="0.2">
      <c r="A91" s="1"/>
      <c r="B91" s="1"/>
      <c r="C91" s="1"/>
      <c r="D91" s="1"/>
      <c r="E91" s="2"/>
      <c r="F91" s="1"/>
      <c r="G91" s="3"/>
    </row>
    <row r="92" spans="1:7" ht="12" customHeight="1" x14ac:dyDescent="0.2">
      <c r="A92" s="1"/>
      <c r="B92" s="1"/>
      <c r="C92" s="1"/>
      <c r="D92" s="1"/>
      <c r="E92" s="2"/>
      <c r="F92" s="1"/>
      <c r="G92" s="3"/>
    </row>
    <row r="93" spans="1:7" x14ac:dyDescent="0.2">
      <c r="A93" s="1"/>
      <c r="B93" s="1"/>
      <c r="C93" s="1"/>
      <c r="D93" s="1"/>
      <c r="E93" s="2"/>
      <c r="F93" s="1"/>
      <c r="G93" s="3"/>
    </row>
  </sheetData>
  <sheetProtection insertRows="0"/>
  <mergeCells count="3">
    <mergeCell ref="B2:F2"/>
    <mergeCell ref="B4:D4"/>
    <mergeCell ref="B3:F3"/>
  </mergeCells>
  <printOptions horizontalCentered="1"/>
  <pageMargins left="0.7" right="0.7" top="0.75" bottom="0.75" header="0.3" footer="0.3"/>
  <pageSetup paperSize="3" scale="80" orientation="portrait" r:id="rId1"/>
  <headerFooter alignWithMargins="0"/>
  <ignoredErrors>
    <ignoredError sqref="E72:E81 E8:E71 E82:E8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D9A8-5A25-444D-B414-E594C1D87EFE}">
  <sheetPr>
    <tabColor rgb="FFFF0000"/>
    <pageSetUpPr fitToPage="1"/>
  </sheetPr>
  <dimension ref="A1:Q100"/>
  <sheetViews>
    <sheetView showGridLines="0" showRowColHeaders="0" view="pageBreakPreview" topLeftCell="A12" zoomScaleNormal="70" zoomScaleSheetLayoutView="100" workbookViewId="0">
      <selection activeCell="V37" sqref="V37"/>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hidden="1" customWidth="1"/>
    <col min="13" max="13" width="6.140625" style="131" customWidth="1"/>
    <col min="14" max="14" width="8.140625" style="57" customWidth="1"/>
    <col min="15" max="15" width="8.140625" style="44" customWidth="1"/>
    <col min="16" max="16" width="9.140625" style="44" customWidth="1"/>
    <col min="17" max="17" width="3.85546875" style="44" customWidth="1"/>
    <col min="18" max="218" width="9.140625" style="9"/>
    <col min="219" max="220" width="1.140625" style="9" customWidth="1"/>
    <col min="221" max="221" width="36.140625" style="9" customWidth="1"/>
    <col min="222" max="222" width="9" style="9" customWidth="1"/>
    <col min="223" max="223" width="0" style="9" hidden="1" customWidth="1"/>
    <col min="224" max="224" width="19.85546875" style="9" bestFit="1" customWidth="1"/>
    <col min="225" max="225" width="7.85546875" style="9" customWidth="1"/>
    <col min="226" max="226" width="5.85546875" style="9" customWidth="1"/>
    <col min="227" max="227" width="7.140625" style="9" customWidth="1"/>
    <col min="228" max="228" width="8" style="9" customWidth="1"/>
    <col min="229" max="229" width="9.140625" style="9"/>
    <col min="230" max="230" width="6.140625" style="9" customWidth="1"/>
    <col min="231" max="233" width="8.140625" style="9" customWidth="1"/>
    <col min="234" max="234" width="9.140625" style="9"/>
    <col min="235" max="238" width="10.5703125" style="9" bestFit="1" customWidth="1"/>
    <col min="239" max="242" width="10.85546875" style="9" customWidth="1"/>
    <col min="243" max="474" width="9.140625" style="9"/>
    <col min="475" max="476" width="1.140625" style="9" customWidth="1"/>
    <col min="477" max="477" width="36.140625" style="9" customWidth="1"/>
    <col min="478" max="478" width="9" style="9" customWidth="1"/>
    <col min="479" max="479" width="0" style="9" hidden="1" customWidth="1"/>
    <col min="480" max="480" width="19.85546875" style="9" bestFit="1" customWidth="1"/>
    <col min="481" max="481" width="7.85546875" style="9" customWidth="1"/>
    <col min="482" max="482" width="5.85546875" style="9" customWidth="1"/>
    <col min="483" max="483" width="7.140625" style="9" customWidth="1"/>
    <col min="484" max="484" width="8" style="9" customWidth="1"/>
    <col min="485" max="485" width="9.140625" style="9"/>
    <col min="486" max="486" width="6.140625" style="9" customWidth="1"/>
    <col min="487" max="489" width="8.140625" style="9" customWidth="1"/>
    <col min="490" max="490" width="9.140625" style="9"/>
    <col min="491" max="494" width="10.5703125" style="9" bestFit="1" customWidth="1"/>
    <col min="495" max="498" width="10.85546875" style="9" customWidth="1"/>
    <col min="499" max="730" width="9.140625" style="9"/>
    <col min="731" max="732" width="1.140625" style="9" customWidth="1"/>
    <col min="733" max="733" width="36.140625" style="9" customWidth="1"/>
    <col min="734" max="734" width="9" style="9" customWidth="1"/>
    <col min="735" max="735" width="0" style="9" hidden="1" customWidth="1"/>
    <col min="736" max="736" width="19.85546875" style="9" bestFit="1" customWidth="1"/>
    <col min="737" max="737" width="7.85546875" style="9" customWidth="1"/>
    <col min="738" max="738" width="5.85546875" style="9" customWidth="1"/>
    <col min="739" max="739" width="7.140625" style="9" customWidth="1"/>
    <col min="740" max="740" width="8" style="9" customWidth="1"/>
    <col min="741" max="741" width="9.140625" style="9"/>
    <col min="742" max="742" width="6.140625" style="9" customWidth="1"/>
    <col min="743" max="745" width="8.140625" style="9" customWidth="1"/>
    <col min="746" max="746" width="9.140625" style="9"/>
    <col min="747" max="750" width="10.5703125" style="9" bestFit="1" customWidth="1"/>
    <col min="751" max="754" width="10.85546875" style="9" customWidth="1"/>
    <col min="755" max="986" width="9.140625" style="9"/>
    <col min="987" max="988" width="1.140625" style="9" customWidth="1"/>
    <col min="989" max="989" width="36.140625" style="9" customWidth="1"/>
    <col min="990" max="990" width="9" style="9" customWidth="1"/>
    <col min="991" max="991" width="0" style="9" hidden="1" customWidth="1"/>
    <col min="992" max="992" width="19.85546875" style="9" bestFit="1" customWidth="1"/>
    <col min="993" max="993" width="7.85546875" style="9" customWidth="1"/>
    <col min="994" max="994" width="5.85546875" style="9" customWidth="1"/>
    <col min="995" max="995" width="7.140625" style="9" customWidth="1"/>
    <col min="996" max="996" width="8" style="9" customWidth="1"/>
    <col min="997" max="997" width="9.140625" style="9"/>
    <col min="998" max="998" width="6.140625" style="9" customWidth="1"/>
    <col min="999" max="1001" width="8.140625" style="9" customWidth="1"/>
    <col min="1002" max="1002" width="9.140625" style="9"/>
    <col min="1003" max="1006" width="10.5703125" style="9" bestFit="1" customWidth="1"/>
    <col min="1007" max="1010" width="10.85546875" style="9" customWidth="1"/>
    <col min="1011" max="1242" width="9.140625" style="9"/>
    <col min="1243" max="1244" width="1.140625" style="9" customWidth="1"/>
    <col min="1245" max="1245" width="36.140625" style="9" customWidth="1"/>
    <col min="1246" max="1246" width="9" style="9" customWidth="1"/>
    <col min="1247" max="1247" width="0" style="9" hidden="1" customWidth="1"/>
    <col min="1248" max="1248" width="19.85546875" style="9" bestFit="1" customWidth="1"/>
    <col min="1249" max="1249" width="7.85546875" style="9" customWidth="1"/>
    <col min="1250" max="1250" width="5.85546875" style="9" customWidth="1"/>
    <col min="1251" max="1251" width="7.140625" style="9" customWidth="1"/>
    <col min="1252" max="1252" width="8" style="9" customWidth="1"/>
    <col min="1253" max="1253" width="9.140625" style="9"/>
    <col min="1254" max="1254" width="6.140625" style="9" customWidth="1"/>
    <col min="1255" max="1257" width="8.140625" style="9" customWidth="1"/>
    <col min="1258" max="1258" width="9.140625" style="9"/>
    <col min="1259" max="1262" width="10.5703125" style="9" bestFit="1" customWidth="1"/>
    <col min="1263" max="1266" width="10.85546875" style="9" customWidth="1"/>
    <col min="1267" max="1498" width="9.140625" style="9"/>
    <col min="1499" max="1500" width="1.140625" style="9" customWidth="1"/>
    <col min="1501" max="1501" width="36.140625" style="9" customWidth="1"/>
    <col min="1502" max="1502" width="9" style="9" customWidth="1"/>
    <col min="1503" max="1503" width="0" style="9" hidden="1" customWidth="1"/>
    <col min="1504" max="1504" width="19.85546875" style="9" bestFit="1" customWidth="1"/>
    <col min="1505" max="1505" width="7.85546875" style="9" customWidth="1"/>
    <col min="1506" max="1506" width="5.85546875" style="9" customWidth="1"/>
    <col min="1507" max="1507" width="7.140625" style="9" customWidth="1"/>
    <col min="1508" max="1508" width="8" style="9" customWidth="1"/>
    <col min="1509" max="1509" width="9.140625" style="9"/>
    <col min="1510" max="1510" width="6.140625" style="9" customWidth="1"/>
    <col min="1511" max="1513" width="8.140625" style="9" customWidth="1"/>
    <col min="1514" max="1514" width="9.140625" style="9"/>
    <col min="1515" max="1518" width="10.5703125" style="9" bestFit="1" customWidth="1"/>
    <col min="1519" max="1522" width="10.85546875" style="9" customWidth="1"/>
    <col min="1523" max="1754" width="9.140625" style="9"/>
    <col min="1755" max="1756" width="1.140625" style="9" customWidth="1"/>
    <col min="1757" max="1757" width="36.140625" style="9" customWidth="1"/>
    <col min="1758" max="1758" width="9" style="9" customWidth="1"/>
    <col min="1759" max="1759" width="0" style="9" hidden="1" customWidth="1"/>
    <col min="1760" max="1760" width="19.85546875" style="9" bestFit="1" customWidth="1"/>
    <col min="1761" max="1761" width="7.85546875" style="9" customWidth="1"/>
    <col min="1762" max="1762" width="5.85546875" style="9" customWidth="1"/>
    <col min="1763" max="1763" width="7.140625" style="9" customWidth="1"/>
    <col min="1764" max="1764" width="8" style="9" customWidth="1"/>
    <col min="1765" max="1765" width="9.140625" style="9"/>
    <col min="1766" max="1766" width="6.140625" style="9" customWidth="1"/>
    <col min="1767" max="1769" width="8.140625" style="9" customWidth="1"/>
    <col min="1770" max="1770" width="9.140625" style="9"/>
    <col min="1771" max="1774" width="10.5703125" style="9" bestFit="1" customWidth="1"/>
    <col min="1775" max="1778" width="10.85546875" style="9" customWidth="1"/>
    <col min="1779" max="2010" width="9.140625" style="9"/>
    <col min="2011" max="2012" width="1.140625" style="9" customWidth="1"/>
    <col min="2013" max="2013" width="36.140625" style="9" customWidth="1"/>
    <col min="2014" max="2014" width="9" style="9" customWidth="1"/>
    <col min="2015" max="2015" width="0" style="9" hidden="1" customWidth="1"/>
    <col min="2016" max="2016" width="19.85546875" style="9" bestFit="1" customWidth="1"/>
    <col min="2017" max="2017" width="7.85546875" style="9" customWidth="1"/>
    <col min="2018" max="2018" width="5.85546875" style="9" customWidth="1"/>
    <col min="2019" max="2019" width="7.140625" style="9" customWidth="1"/>
    <col min="2020" max="2020" width="8" style="9" customWidth="1"/>
    <col min="2021" max="2021" width="9.140625" style="9"/>
    <col min="2022" max="2022" width="6.140625" style="9" customWidth="1"/>
    <col min="2023" max="2025" width="8.140625" style="9" customWidth="1"/>
    <col min="2026" max="2026" width="9.140625" style="9"/>
    <col min="2027" max="2030" width="10.5703125" style="9" bestFit="1" customWidth="1"/>
    <col min="2031" max="2034" width="10.85546875" style="9" customWidth="1"/>
    <col min="2035" max="2266" width="9.140625" style="9"/>
    <col min="2267" max="2268" width="1.140625" style="9" customWidth="1"/>
    <col min="2269" max="2269" width="36.140625" style="9" customWidth="1"/>
    <col min="2270" max="2270" width="9" style="9" customWidth="1"/>
    <col min="2271" max="2271" width="0" style="9" hidden="1" customWidth="1"/>
    <col min="2272" max="2272" width="19.85546875" style="9" bestFit="1" customWidth="1"/>
    <col min="2273" max="2273" width="7.85546875" style="9" customWidth="1"/>
    <col min="2274" max="2274" width="5.85546875" style="9" customWidth="1"/>
    <col min="2275" max="2275" width="7.140625" style="9" customWidth="1"/>
    <col min="2276" max="2276" width="8" style="9" customWidth="1"/>
    <col min="2277" max="2277" width="9.140625" style="9"/>
    <col min="2278" max="2278" width="6.140625" style="9" customWidth="1"/>
    <col min="2279" max="2281" width="8.140625" style="9" customWidth="1"/>
    <col min="2282" max="2282" width="9.140625" style="9"/>
    <col min="2283" max="2286" width="10.5703125" style="9" bestFit="1" customWidth="1"/>
    <col min="2287" max="2290" width="10.85546875" style="9" customWidth="1"/>
    <col min="2291" max="2522" width="9.140625" style="9"/>
    <col min="2523" max="2524" width="1.140625" style="9" customWidth="1"/>
    <col min="2525" max="2525" width="36.140625" style="9" customWidth="1"/>
    <col min="2526" max="2526" width="9" style="9" customWidth="1"/>
    <col min="2527" max="2527" width="0" style="9" hidden="1" customWidth="1"/>
    <col min="2528" max="2528" width="19.85546875" style="9" bestFit="1" customWidth="1"/>
    <col min="2529" max="2529" width="7.85546875" style="9" customWidth="1"/>
    <col min="2530" max="2530" width="5.85546875" style="9" customWidth="1"/>
    <col min="2531" max="2531" width="7.140625" style="9" customWidth="1"/>
    <col min="2532" max="2532" width="8" style="9" customWidth="1"/>
    <col min="2533" max="2533" width="9.140625" style="9"/>
    <col min="2534" max="2534" width="6.140625" style="9" customWidth="1"/>
    <col min="2535" max="2537" width="8.140625" style="9" customWidth="1"/>
    <col min="2538" max="2538" width="9.140625" style="9"/>
    <col min="2539" max="2542" width="10.5703125" style="9" bestFit="1" customWidth="1"/>
    <col min="2543" max="2546" width="10.85546875" style="9" customWidth="1"/>
    <col min="2547" max="2778" width="9.140625" style="9"/>
    <col min="2779" max="2780" width="1.140625" style="9" customWidth="1"/>
    <col min="2781" max="2781" width="36.140625" style="9" customWidth="1"/>
    <col min="2782" max="2782" width="9" style="9" customWidth="1"/>
    <col min="2783" max="2783" width="0" style="9" hidden="1" customWidth="1"/>
    <col min="2784" max="2784" width="19.85546875" style="9" bestFit="1" customWidth="1"/>
    <col min="2785" max="2785" width="7.85546875" style="9" customWidth="1"/>
    <col min="2786" max="2786" width="5.85546875" style="9" customWidth="1"/>
    <col min="2787" max="2787" width="7.140625" style="9" customWidth="1"/>
    <col min="2788" max="2788" width="8" style="9" customWidth="1"/>
    <col min="2789" max="2789" width="9.140625" style="9"/>
    <col min="2790" max="2790" width="6.140625" style="9" customWidth="1"/>
    <col min="2791" max="2793" width="8.140625" style="9" customWidth="1"/>
    <col min="2794" max="2794" width="9.140625" style="9"/>
    <col min="2795" max="2798" width="10.5703125" style="9" bestFit="1" customWidth="1"/>
    <col min="2799" max="2802" width="10.85546875" style="9" customWidth="1"/>
    <col min="2803" max="3034" width="9.140625" style="9"/>
    <col min="3035" max="3036" width="1.140625" style="9" customWidth="1"/>
    <col min="3037" max="3037" width="36.140625" style="9" customWidth="1"/>
    <col min="3038" max="3038" width="9" style="9" customWidth="1"/>
    <col min="3039" max="3039" width="0" style="9" hidden="1" customWidth="1"/>
    <col min="3040" max="3040" width="19.85546875" style="9" bestFit="1" customWidth="1"/>
    <col min="3041" max="3041" width="7.85546875" style="9" customWidth="1"/>
    <col min="3042" max="3042" width="5.85546875" style="9" customWidth="1"/>
    <col min="3043" max="3043" width="7.140625" style="9" customWidth="1"/>
    <col min="3044" max="3044" width="8" style="9" customWidth="1"/>
    <col min="3045" max="3045" width="9.140625" style="9"/>
    <col min="3046" max="3046" width="6.140625" style="9" customWidth="1"/>
    <col min="3047" max="3049" width="8.140625" style="9" customWidth="1"/>
    <col min="3050" max="3050" width="9.140625" style="9"/>
    <col min="3051" max="3054" width="10.5703125" style="9" bestFit="1" customWidth="1"/>
    <col min="3055" max="3058" width="10.85546875" style="9" customWidth="1"/>
    <col min="3059" max="3290" width="9.140625" style="9"/>
    <col min="3291" max="3292" width="1.140625" style="9" customWidth="1"/>
    <col min="3293" max="3293" width="36.140625" style="9" customWidth="1"/>
    <col min="3294" max="3294" width="9" style="9" customWidth="1"/>
    <col min="3295" max="3295" width="0" style="9" hidden="1" customWidth="1"/>
    <col min="3296" max="3296" width="19.85546875" style="9" bestFit="1" customWidth="1"/>
    <col min="3297" max="3297" width="7.85546875" style="9" customWidth="1"/>
    <col min="3298" max="3298" width="5.85546875" style="9" customWidth="1"/>
    <col min="3299" max="3299" width="7.140625" style="9" customWidth="1"/>
    <col min="3300" max="3300" width="8" style="9" customWidth="1"/>
    <col min="3301" max="3301" width="9.140625" style="9"/>
    <col min="3302" max="3302" width="6.140625" style="9" customWidth="1"/>
    <col min="3303" max="3305" width="8.140625" style="9" customWidth="1"/>
    <col min="3306" max="3306" width="9.140625" style="9"/>
    <col min="3307" max="3310" width="10.5703125" style="9" bestFit="1" customWidth="1"/>
    <col min="3311" max="3314" width="10.85546875" style="9" customWidth="1"/>
    <col min="3315" max="3546" width="9.140625" style="9"/>
    <col min="3547" max="3548" width="1.140625" style="9" customWidth="1"/>
    <col min="3549" max="3549" width="36.140625" style="9" customWidth="1"/>
    <col min="3550" max="3550" width="9" style="9" customWidth="1"/>
    <col min="3551" max="3551" width="0" style="9" hidden="1" customWidth="1"/>
    <col min="3552" max="3552" width="19.85546875" style="9" bestFit="1" customWidth="1"/>
    <col min="3553" max="3553" width="7.85546875" style="9" customWidth="1"/>
    <col min="3554" max="3554" width="5.85546875" style="9" customWidth="1"/>
    <col min="3555" max="3555" width="7.140625" style="9" customWidth="1"/>
    <col min="3556" max="3556" width="8" style="9" customWidth="1"/>
    <col min="3557" max="3557" width="9.140625" style="9"/>
    <col min="3558" max="3558" width="6.140625" style="9" customWidth="1"/>
    <col min="3559" max="3561" width="8.140625" style="9" customWidth="1"/>
    <col min="3562" max="3562" width="9.140625" style="9"/>
    <col min="3563" max="3566" width="10.5703125" style="9" bestFit="1" customWidth="1"/>
    <col min="3567" max="3570" width="10.85546875" style="9" customWidth="1"/>
    <col min="3571" max="3802" width="9.140625" style="9"/>
    <col min="3803" max="3804" width="1.140625" style="9" customWidth="1"/>
    <col min="3805" max="3805" width="36.140625" style="9" customWidth="1"/>
    <col min="3806" max="3806" width="9" style="9" customWidth="1"/>
    <col min="3807" max="3807" width="0" style="9" hidden="1" customWidth="1"/>
    <col min="3808" max="3808" width="19.85546875" style="9" bestFit="1" customWidth="1"/>
    <col min="3809" max="3809" width="7.85546875" style="9" customWidth="1"/>
    <col min="3810" max="3810" width="5.85546875" style="9" customWidth="1"/>
    <col min="3811" max="3811" width="7.140625" style="9" customWidth="1"/>
    <col min="3812" max="3812" width="8" style="9" customWidth="1"/>
    <col min="3813" max="3813" width="9.140625" style="9"/>
    <col min="3814" max="3814" width="6.140625" style="9" customWidth="1"/>
    <col min="3815" max="3817" width="8.140625" style="9" customWidth="1"/>
    <col min="3818" max="3818" width="9.140625" style="9"/>
    <col min="3819" max="3822" width="10.5703125" style="9" bestFit="1" customWidth="1"/>
    <col min="3823" max="3826" width="10.85546875" style="9" customWidth="1"/>
    <col min="3827" max="4058" width="9.140625" style="9"/>
    <col min="4059" max="4060" width="1.140625" style="9" customWidth="1"/>
    <col min="4061" max="4061" width="36.140625" style="9" customWidth="1"/>
    <col min="4062" max="4062" width="9" style="9" customWidth="1"/>
    <col min="4063" max="4063" width="0" style="9" hidden="1" customWidth="1"/>
    <col min="4064" max="4064" width="19.85546875" style="9" bestFit="1" customWidth="1"/>
    <col min="4065" max="4065" width="7.85546875" style="9" customWidth="1"/>
    <col min="4066" max="4066" width="5.85546875" style="9" customWidth="1"/>
    <col min="4067" max="4067" width="7.140625" style="9" customWidth="1"/>
    <col min="4068" max="4068" width="8" style="9" customWidth="1"/>
    <col min="4069" max="4069" width="9.140625" style="9"/>
    <col min="4070" max="4070" width="6.140625" style="9" customWidth="1"/>
    <col min="4071" max="4073" width="8.140625" style="9" customWidth="1"/>
    <col min="4074" max="4074" width="9.140625" style="9"/>
    <col min="4075" max="4078" width="10.5703125" style="9" bestFit="1" customWidth="1"/>
    <col min="4079" max="4082" width="10.85546875" style="9" customWidth="1"/>
    <col min="4083" max="4314" width="9.140625" style="9"/>
    <col min="4315" max="4316" width="1.140625" style="9" customWidth="1"/>
    <col min="4317" max="4317" width="36.140625" style="9" customWidth="1"/>
    <col min="4318" max="4318" width="9" style="9" customWidth="1"/>
    <col min="4319" max="4319" width="0" style="9" hidden="1" customWidth="1"/>
    <col min="4320" max="4320" width="19.85546875" style="9" bestFit="1" customWidth="1"/>
    <col min="4321" max="4321" width="7.85546875" style="9" customWidth="1"/>
    <col min="4322" max="4322" width="5.85546875" style="9" customWidth="1"/>
    <col min="4323" max="4323" width="7.140625" style="9" customWidth="1"/>
    <col min="4324" max="4324" width="8" style="9" customWidth="1"/>
    <col min="4325" max="4325" width="9.140625" style="9"/>
    <col min="4326" max="4326" width="6.140625" style="9" customWidth="1"/>
    <col min="4327" max="4329" width="8.140625" style="9" customWidth="1"/>
    <col min="4330" max="4330" width="9.140625" style="9"/>
    <col min="4331" max="4334" width="10.5703125" style="9" bestFit="1" customWidth="1"/>
    <col min="4335" max="4338" width="10.85546875" style="9" customWidth="1"/>
    <col min="4339" max="4570" width="9.140625" style="9"/>
    <col min="4571" max="4572" width="1.140625" style="9" customWidth="1"/>
    <col min="4573" max="4573" width="36.140625" style="9" customWidth="1"/>
    <col min="4574" max="4574" width="9" style="9" customWidth="1"/>
    <col min="4575" max="4575" width="0" style="9" hidden="1" customWidth="1"/>
    <col min="4576" max="4576" width="19.85546875" style="9" bestFit="1" customWidth="1"/>
    <col min="4577" max="4577" width="7.85546875" style="9" customWidth="1"/>
    <col min="4578" max="4578" width="5.85546875" style="9" customWidth="1"/>
    <col min="4579" max="4579" width="7.140625" style="9" customWidth="1"/>
    <col min="4580" max="4580" width="8" style="9" customWidth="1"/>
    <col min="4581" max="4581" width="9.140625" style="9"/>
    <col min="4582" max="4582" width="6.140625" style="9" customWidth="1"/>
    <col min="4583" max="4585" width="8.140625" style="9" customWidth="1"/>
    <col min="4586" max="4586" width="9.140625" style="9"/>
    <col min="4587" max="4590" width="10.5703125" style="9" bestFit="1" customWidth="1"/>
    <col min="4591" max="4594" width="10.85546875" style="9" customWidth="1"/>
    <col min="4595" max="4826" width="9.140625" style="9"/>
    <col min="4827" max="4828" width="1.140625" style="9" customWidth="1"/>
    <col min="4829" max="4829" width="36.140625" style="9" customWidth="1"/>
    <col min="4830" max="4830" width="9" style="9" customWidth="1"/>
    <col min="4831" max="4831" width="0" style="9" hidden="1" customWidth="1"/>
    <col min="4832" max="4832" width="19.85546875" style="9" bestFit="1" customWidth="1"/>
    <col min="4833" max="4833" width="7.85546875" style="9" customWidth="1"/>
    <col min="4834" max="4834" width="5.85546875" style="9" customWidth="1"/>
    <col min="4835" max="4835" width="7.140625" style="9" customWidth="1"/>
    <col min="4836" max="4836" width="8" style="9" customWidth="1"/>
    <col min="4837" max="4837" width="9.140625" style="9"/>
    <col min="4838" max="4838" width="6.140625" style="9" customWidth="1"/>
    <col min="4839" max="4841" width="8.140625" style="9" customWidth="1"/>
    <col min="4842" max="4842" width="9.140625" style="9"/>
    <col min="4843" max="4846" width="10.5703125" style="9" bestFit="1" customWidth="1"/>
    <col min="4847" max="4850" width="10.85546875" style="9" customWidth="1"/>
    <col min="4851" max="5082" width="9.140625" style="9"/>
    <col min="5083" max="5084" width="1.140625" style="9" customWidth="1"/>
    <col min="5085" max="5085" width="36.140625" style="9" customWidth="1"/>
    <col min="5086" max="5086" width="9" style="9" customWidth="1"/>
    <col min="5087" max="5087" width="0" style="9" hidden="1" customWidth="1"/>
    <col min="5088" max="5088" width="19.85546875" style="9" bestFit="1" customWidth="1"/>
    <col min="5089" max="5089" width="7.85546875" style="9" customWidth="1"/>
    <col min="5090" max="5090" width="5.85546875" style="9" customWidth="1"/>
    <col min="5091" max="5091" width="7.140625" style="9" customWidth="1"/>
    <col min="5092" max="5092" width="8" style="9" customWidth="1"/>
    <col min="5093" max="5093" width="9.140625" style="9"/>
    <col min="5094" max="5094" width="6.140625" style="9" customWidth="1"/>
    <col min="5095" max="5097" width="8.140625" style="9" customWidth="1"/>
    <col min="5098" max="5098" width="9.140625" style="9"/>
    <col min="5099" max="5102" width="10.5703125" style="9" bestFit="1" customWidth="1"/>
    <col min="5103" max="5106" width="10.85546875" style="9" customWidth="1"/>
    <col min="5107" max="5338" width="9.140625" style="9"/>
    <col min="5339" max="5340" width="1.140625" style="9" customWidth="1"/>
    <col min="5341" max="5341" width="36.140625" style="9" customWidth="1"/>
    <col min="5342" max="5342" width="9" style="9" customWidth="1"/>
    <col min="5343" max="5343" width="0" style="9" hidden="1" customWidth="1"/>
    <col min="5344" max="5344" width="19.85546875" style="9" bestFit="1" customWidth="1"/>
    <col min="5345" max="5345" width="7.85546875" style="9" customWidth="1"/>
    <col min="5346" max="5346" width="5.85546875" style="9" customWidth="1"/>
    <col min="5347" max="5347" width="7.140625" style="9" customWidth="1"/>
    <col min="5348" max="5348" width="8" style="9" customWidth="1"/>
    <col min="5349" max="5349" width="9.140625" style="9"/>
    <col min="5350" max="5350" width="6.140625" style="9" customWidth="1"/>
    <col min="5351" max="5353" width="8.140625" style="9" customWidth="1"/>
    <col min="5354" max="5354" width="9.140625" style="9"/>
    <col min="5355" max="5358" width="10.5703125" style="9" bestFit="1" customWidth="1"/>
    <col min="5359" max="5362" width="10.85546875" style="9" customWidth="1"/>
    <col min="5363" max="5594" width="9.140625" style="9"/>
    <col min="5595" max="5596" width="1.140625" style="9" customWidth="1"/>
    <col min="5597" max="5597" width="36.140625" style="9" customWidth="1"/>
    <col min="5598" max="5598" width="9" style="9" customWidth="1"/>
    <col min="5599" max="5599" width="0" style="9" hidden="1" customWidth="1"/>
    <col min="5600" max="5600" width="19.85546875" style="9" bestFit="1" customWidth="1"/>
    <col min="5601" max="5601" width="7.85546875" style="9" customWidth="1"/>
    <col min="5602" max="5602" width="5.85546875" style="9" customWidth="1"/>
    <col min="5603" max="5603" width="7.140625" style="9" customWidth="1"/>
    <col min="5604" max="5604" width="8" style="9" customWidth="1"/>
    <col min="5605" max="5605" width="9.140625" style="9"/>
    <col min="5606" max="5606" width="6.140625" style="9" customWidth="1"/>
    <col min="5607" max="5609" width="8.140625" style="9" customWidth="1"/>
    <col min="5610" max="5610" width="9.140625" style="9"/>
    <col min="5611" max="5614" width="10.5703125" style="9" bestFit="1" customWidth="1"/>
    <col min="5615" max="5618" width="10.85546875" style="9" customWidth="1"/>
    <col min="5619" max="5850" width="9.140625" style="9"/>
    <col min="5851" max="5852" width="1.140625" style="9" customWidth="1"/>
    <col min="5853" max="5853" width="36.140625" style="9" customWidth="1"/>
    <col min="5854" max="5854" width="9" style="9" customWidth="1"/>
    <col min="5855" max="5855" width="0" style="9" hidden="1" customWidth="1"/>
    <col min="5856" max="5856" width="19.85546875" style="9" bestFit="1" customWidth="1"/>
    <col min="5857" max="5857" width="7.85546875" style="9" customWidth="1"/>
    <col min="5858" max="5858" width="5.85546875" style="9" customWidth="1"/>
    <col min="5859" max="5859" width="7.140625" style="9" customWidth="1"/>
    <col min="5860" max="5860" width="8" style="9" customWidth="1"/>
    <col min="5861" max="5861" width="9.140625" style="9"/>
    <col min="5862" max="5862" width="6.140625" style="9" customWidth="1"/>
    <col min="5863" max="5865" width="8.140625" style="9" customWidth="1"/>
    <col min="5866" max="5866" width="9.140625" style="9"/>
    <col min="5867" max="5870" width="10.5703125" style="9" bestFit="1" customWidth="1"/>
    <col min="5871" max="5874" width="10.85546875" style="9" customWidth="1"/>
    <col min="5875" max="6106" width="9.140625" style="9"/>
    <col min="6107" max="6108" width="1.140625" style="9" customWidth="1"/>
    <col min="6109" max="6109" width="36.140625" style="9" customWidth="1"/>
    <col min="6110" max="6110" width="9" style="9" customWidth="1"/>
    <col min="6111" max="6111" width="0" style="9" hidden="1" customWidth="1"/>
    <col min="6112" max="6112" width="19.85546875" style="9" bestFit="1" customWidth="1"/>
    <col min="6113" max="6113" width="7.85546875" style="9" customWidth="1"/>
    <col min="6114" max="6114" width="5.85546875" style="9" customWidth="1"/>
    <col min="6115" max="6115" width="7.140625" style="9" customWidth="1"/>
    <col min="6116" max="6116" width="8" style="9" customWidth="1"/>
    <col min="6117" max="6117" width="9.140625" style="9"/>
    <col min="6118" max="6118" width="6.140625" style="9" customWidth="1"/>
    <col min="6119" max="6121" width="8.140625" style="9" customWidth="1"/>
    <col min="6122" max="6122" width="9.140625" style="9"/>
    <col min="6123" max="6126" width="10.5703125" style="9" bestFit="1" customWidth="1"/>
    <col min="6127" max="6130" width="10.85546875" style="9" customWidth="1"/>
    <col min="6131" max="6362" width="9.140625" style="9"/>
    <col min="6363" max="6364" width="1.140625" style="9" customWidth="1"/>
    <col min="6365" max="6365" width="36.140625" style="9" customWidth="1"/>
    <col min="6366" max="6366" width="9" style="9" customWidth="1"/>
    <col min="6367" max="6367" width="0" style="9" hidden="1" customWidth="1"/>
    <col min="6368" max="6368" width="19.85546875" style="9" bestFit="1" customWidth="1"/>
    <col min="6369" max="6369" width="7.85546875" style="9" customWidth="1"/>
    <col min="6370" max="6370" width="5.85546875" style="9" customWidth="1"/>
    <col min="6371" max="6371" width="7.140625" style="9" customWidth="1"/>
    <col min="6372" max="6372" width="8" style="9" customWidth="1"/>
    <col min="6373" max="6373" width="9.140625" style="9"/>
    <col min="6374" max="6374" width="6.140625" style="9" customWidth="1"/>
    <col min="6375" max="6377" width="8.140625" style="9" customWidth="1"/>
    <col min="6378" max="6378" width="9.140625" style="9"/>
    <col min="6379" max="6382" width="10.5703125" style="9" bestFit="1" customWidth="1"/>
    <col min="6383" max="6386" width="10.85546875" style="9" customWidth="1"/>
    <col min="6387" max="6618" width="9.140625" style="9"/>
    <col min="6619" max="6620" width="1.140625" style="9" customWidth="1"/>
    <col min="6621" max="6621" width="36.140625" style="9" customWidth="1"/>
    <col min="6622" max="6622" width="9" style="9" customWidth="1"/>
    <col min="6623" max="6623" width="0" style="9" hidden="1" customWidth="1"/>
    <col min="6624" max="6624" width="19.85546875" style="9" bestFit="1" customWidth="1"/>
    <col min="6625" max="6625" width="7.85546875" style="9" customWidth="1"/>
    <col min="6626" max="6626" width="5.85546875" style="9" customWidth="1"/>
    <col min="6627" max="6627" width="7.140625" style="9" customWidth="1"/>
    <col min="6628" max="6628" width="8" style="9" customWidth="1"/>
    <col min="6629" max="6629" width="9.140625" style="9"/>
    <col min="6630" max="6630" width="6.140625" style="9" customWidth="1"/>
    <col min="6631" max="6633" width="8.140625" style="9" customWidth="1"/>
    <col min="6634" max="6634" width="9.140625" style="9"/>
    <col min="6635" max="6638" width="10.5703125" style="9" bestFit="1" customWidth="1"/>
    <col min="6639" max="6642" width="10.85546875" style="9" customWidth="1"/>
    <col min="6643" max="6874" width="9.140625" style="9"/>
    <col min="6875" max="6876" width="1.140625" style="9" customWidth="1"/>
    <col min="6877" max="6877" width="36.140625" style="9" customWidth="1"/>
    <col min="6878" max="6878" width="9" style="9" customWidth="1"/>
    <col min="6879" max="6879" width="0" style="9" hidden="1" customWidth="1"/>
    <col min="6880" max="6880" width="19.85546875" style="9" bestFit="1" customWidth="1"/>
    <col min="6881" max="6881" width="7.85546875" style="9" customWidth="1"/>
    <col min="6882" max="6882" width="5.85546875" style="9" customWidth="1"/>
    <col min="6883" max="6883" width="7.140625" style="9" customWidth="1"/>
    <col min="6884" max="6884" width="8" style="9" customWidth="1"/>
    <col min="6885" max="6885" width="9.140625" style="9"/>
    <col min="6886" max="6886" width="6.140625" style="9" customWidth="1"/>
    <col min="6887" max="6889" width="8.140625" style="9" customWidth="1"/>
    <col min="6890" max="6890" width="9.140625" style="9"/>
    <col min="6891" max="6894" width="10.5703125" style="9" bestFit="1" customWidth="1"/>
    <col min="6895" max="6898" width="10.85546875" style="9" customWidth="1"/>
    <col min="6899" max="7130" width="9.140625" style="9"/>
    <col min="7131" max="7132" width="1.140625" style="9" customWidth="1"/>
    <col min="7133" max="7133" width="36.140625" style="9" customWidth="1"/>
    <col min="7134" max="7134" width="9" style="9" customWidth="1"/>
    <col min="7135" max="7135" width="0" style="9" hidden="1" customWidth="1"/>
    <col min="7136" max="7136" width="19.85546875" style="9" bestFit="1" customWidth="1"/>
    <col min="7137" max="7137" width="7.85546875" style="9" customWidth="1"/>
    <col min="7138" max="7138" width="5.85546875" style="9" customWidth="1"/>
    <col min="7139" max="7139" width="7.140625" style="9" customWidth="1"/>
    <col min="7140" max="7140" width="8" style="9" customWidth="1"/>
    <col min="7141" max="7141" width="9.140625" style="9"/>
    <col min="7142" max="7142" width="6.140625" style="9" customWidth="1"/>
    <col min="7143" max="7145" width="8.140625" style="9" customWidth="1"/>
    <col min="7146" max="7146" width="9.140625" style="9"/>
    <col min="7147" max="7150" width="10.5703125" style="9" bestFit="1" customWidth="1"/>
    <col min="7151" max="7154" width="10.85546875" style="9" customWidth="1"/>
    <col min="7155" max="7386" width="9.140625" style="9"/>
    <col min="7387" max="7388" width="1.140625" style="9" customWidth="1"/>
    <col min="7389" max="7389" width="36.140625" style="9" customWidth="1"/>
    <col min="7390" max="7390" width="9" style="9" customWidth="1"/>
    <col min="7391" max="7391" width="0" style="9" hidden="1" customWidth="1"/>
    <col min="7392" max="7392" width="19.85546875" style="9" bestFit="1" customWidth="1"/>
    <col min="7393" max="7393" width="7.85546875" style="9" customWidth="1"/>
    <col min="7394" max="7394" width="5.85546875" style="9" customWidth="1"/>
    <col min="7395" max="7395" width="7.140625" style="9" customWidth="1"/>
    <col min="7396" max="7396" width="8" style="9" customWidth="1"/>
    <col min="7397" max="7397" width="9.140625" style="9"/>
    <col min="7398" max="7398" width="6.140625" style="9" customWidth="1"/>
    <col min="7399" max="7401" width="8.140625" style="9" customWidth="1"/>
    <col min="7402" max="7402" width="9.140625" style="9"/>
    <col min="7403" max="7406" width="10.5703125" style="9" bestFit="1" customWidth="1"/>
    <col min="7407" max="7410" width="10.85546875" style="9" customWidth="1"/>
    <col min="7411" max="7642" width="9.140625" style="9"/>
    <col min="7643" max="7644" width="1.140625" style="9" customWidth="1"/>
    <col min="7645" max="7645" width="36.140625" style="9" customWidth="1"/>
    <col min="7646" max="7646" width="9" style="9" customWidth="1"/>
    <col min="7647" max="7647" width="0" style="9" hidden="1" customWidth="1"/>
    <col min="7648" max="7648" width="19.85546875" style="9" bestFit="1" customWidth="1"/>
    <col min="7649" max="7649" width="7.85546875" style="9" customWidth="1"/>
    <col min="7650" max="7650" width="5.85546875" style="9" customWidth="1"/>
    <col min="7651" max="7651" width="7.140625" style="9" customWidth="1"/>
    <col min="7652" max="7652" width="8" style="9" customWidth="1"/>
    <col min="7653" max="7653" width="9.140625" style="9"/>
    <col min="7654" max="7654" width="6.140625" style="9" customWidth="1"/>
    <col min="7655" max="7657" width="8.140625" style="9" customWidth="1"/>
    <col min="7658" max="7658" width="9.140625" style="9"/>
    <col min="7659" max="7662" width="10.5703125" style="9" bestFit="1" customWidth="1"/>
    <col min="7663" max="7666" width="10.85546875" style="9" customWidth="1"/>
    <col min="7667" max="7898" width="9.140625" style="9"/>
    <col min="7899" max="7900" width="1.140625" style="9" customWidth="1"/>
    <col min="7901" max="7901" width="36.140625" style="9" customWidth="1"/>
    <col min="7902" max="7902" width="9" style="9" customWidth="1"/>
    <col min="7903" max="7903" width="0" style="9" hidden="1" customWidth="1"/>
    <col min="7904" max="7904" width="19.85546875" style="9" bestFit="1" customWidth="1"/>
    <col min="7905" max="7905" width="7.85546875" style="9" customWidth="1"/>
    <col min="7906" max="7906" width="5.85546875" style="9" customWidth="1"/>
    <col min="7907" max="7907" width="7.140625" style="9" customWidth="1"/>
    <col min="7908" max="7908" width="8" style="9" customWidth="1"/>
    <col min="7909" max="7909" width="9.140625" style="9"/>
    <col min="7910" max="7910" width="6.140625" style="9" customWidth="1"/>
    <col min="7911" max="7913" width="8.140625" style="9" customWidth="1"/>
    <col min="7914" max="7914" width="9.140625" style="9"/>
    <col min="7915" max="7918" width="10.5703125" style="9" bestFit="1" customWidth="1"/>
    <col min="7919" max="7922" width="10.85546875" style="9" customWidth="1"/>
    <col min="7923" max="8154" width="9.140625" style="9"/>
    <col min="8155" max="8156" width="1.140625" style="9" customWidth="1"/>
    <col min="8157" max="8157" width="36.140625" style="9" customWidth="1"/>
    <col min="8158" max="8158" width="9" style="9" customWidth="1"/>
    <col min="8159" max="8159" width="0" style="9" hidden="1" customWidth="1"/>
    <col min="8160" max="8160" width="19.85546875" style="9" bestFit="1" customWidth="1"/>
    <col min="8161" max="8161" width="7.85546875" style="9" customWidth="1"/>
    <col min="8162" max="8162" width="5.85546875" style="9" customWidth="1"/>
    <col min="8163" max="8163" width="7.140625" style="9" customWidth="1"/>
    <col min="8164" max="8164" width="8" style="9" customWidth="1"/>
    <col min="8165" max="8165" width="9.140625" style="9"/>
    <col min="8166" max="8166" width="6.140625" style="9" customWidth="1"/>
    <col min="8167" max="8169" width="8.140625" style="9" customWidth="1"/>
    <col min="8170" max="8170" width="9.140625" style="9"/>
    <col min="8171" max="8174" width="10.5703125" style="9" bestFit="1" customWidth="1"/>
    <col min="8175" max="8178" width="10.85546875" style="9" customWidth="1"/>
    <col min="8179" max="8410" width="9.140625" style="9"/>
    <col min="8411" max="8412" width="1.140625" style="9" customWidth="1"/>
    <col min="8413" max="8413" width="36.140625" style="9" customWidth="1"/>
    <col min="8414" max="8414" width="9" style="9" customWidth="1"/>
    <col min="8415" max="8415" width="0" style="9" hidden="1" customWidth="1"/>
    <col min="8416" max="8416" width="19.85546875" style="9" bestFit="1" customWidth="1"/>
    <col min="8417" max="8417" width="7.85546875" style="9" customWidth="1"/>
    <col min="8418" max="8418" width="5.85546875" style="9" customWidth="1"/>
    <col min="8419" max="8419" width="7.140625" style="9" customWidth="1"/>
    <col min="8420" max="8420" width="8" style="9" customWidth="1"/>
    <col min="8421" max="8421" width="9.140625" style="9"/>
    <col min="8422" max="8422" width="6.140625" style="9" customWidth="1"/>
    <col min="8423" max="8425" width="8.140625" style="9" customWidth="1"/>
    <col min="8426" max="8426" width="9.140625" style="9"/>
    <col min="8427" max="8430" width="10.5703125" style="9" bestFit="1" customWidth="1"/>
    <col min="8431" max="8434" width="10.85546875" style="9" customWidth="1"/>
    <col min="8435" max="8666" width="9.140625" style="9"/>
    <col min="8667" max="8668" width="1.140625" style="9" customWidth="1"/>
    <col min="8669" max="8669" width="36.140625" style="9" customWidth="1"/>
    <col min="8670" max="8670" width="9" style="9" customWidth="1"/>
    <col min="8671" max="8671" width="0" style="9" hidden="1" customWidth="1"/>
    <col min="8672" max="8672" width="19.85546875" style="9" bestFit="1" customWidth="1"/>
    <col min="8673" max="8673" width="7.85546875" style="9" customWidth="1"/>
    <col min="8674" max="8674" width="5.85546875" style="9" customWidth="1"/>
    <col min="8675" max="8675" width="7.140625" style="9" customWidth="1"/>
    <col min="8676" max="8676" width="8" style="9" customWidth="1"/>
    <col min="8677" max="8677" width="9.140625" style="9"/>
    <col min="8678" max="8678" width="6.140625" style="9" customWidth="1"/>
    <col min="8679" max="8681" width="8.140625" style="9" customWidth="1"/>
    <col min="8682" max="8682" width="9.140625" style="9"/>
    <col min="8683" max="8686" width="10.5703125" style="9" bestFit="1" customWidth="1"/>
    <col min="8687" max="8690" width="10.85546875" style="9" customWidth="1"/>
    <col min="8691" max="8922" width="9.140625" style="9"/>
    <col min="8923" max="8924" width="1.140625" style="9" customWidth="1"/>
    <col min="8925" max="8925" width="36.140625" style="9" customWidth="1"/>
    <col min="8926" max="8926" width="9" style="9" customWidth="1"/>
    <col min="8927" max="8927" width="0" style="9" hidden="1" customWidth="1"/>
    <col min="8928" max="8928" width="19.85546875" style="9" bestFit="1" customWidth="1"/>
    <col min="8929" max="8929" width="7.85546875" style="9" customWidth="1"/>
    <col min="8930" max="8930" width="5.85546875" style="9" customWidth="1"/>
    <col min="8931" max="8931" width="7.140625" style="9" customWidth="1"/>
    <col min="8932" max="8932" width="8" style="9" customWidth="1"/>
    <col min="8933" max="8933" width="9.140625" style="9"/>
    <col min="8934" max="8934" width="6.140625" style="9" customWidth="1"/>
    <col min="8935" max="8937" width="8.140625" style="9" customWidth="1"/>
    <col min="8938" max="8938" width="9.140625" style="9"/>
    <col min="8939" max="8942" width="10.5703125" style="9" bestFit="1" customWidth="1"/>
    <col min="8943" max="8946" width="10.85546875" style="9" customWidth="1"/>
    <col min="8947" max="9178" width="9.140625" style="9"/>
    <col min="9179" max="9180" width="1.140625" style="9" customWidth="1"/>
    <col min="9181" max="9181" width="36.140625" style="9" customWidth="1"/>
    <col min="9182" max="9182" width="9" style="9" customWidth="1"/>
    <col min="9183" max="9183" width="0" style="9" hidden="1" customWidth="1"/>
    <col min="9184" max="9184" width="19.85546875" style="9" bestFit="1" customWidth="1"/>
    <col min="9185" max="9185" width="7.85546875" style="9" customWidth="1"/>
    <col min="9186" max="9186" width="5.85546875" style="9" customWidth="1"/>
    <col min="9187" max="9187" width="7.140625" style="9" customWidth="1"/>
    <col min="9188" max="9188" width="8" style="9" customWidth="1"/>
    <col min="9189" max="9189" width="9.140625" style="9"/>
    <col min="9190" max="9190" width="6.140625" style="9" customWidth="1"/>
    <col min="9191" max="9193" width="8.140625" style="9" customWidth="1"/>
    <col min="9194" max="9194" width="9.140625" style="9"/>
    <col min="9195" max="9198" width="10.5703125" style="9" bestFit="1" customWidth="1"/>
    <col min="9199" max="9202" width="10.85546875" style="9" customWidth="1"/>
    <col min="9203" max="9434" width="9.140625" style="9"/>
    <col min="9435" max="9436" width="1.140625" style="9" customWidth="1"/>
    <col min="9437" max="9437" width="36.140625" style="9" customWidth="1"/>
    <col min="9438" max="9438" width="9" style="9" customWidth="1"/>
    <col min="9439" max="9439" width="0" style="9" hidden="1" customWidth="1"/>
    <col min="9440" max="9440" width="19.85546875" style="9" bestFit="1" customWidth="1"/>
    <col min="9441" max="9441" width="7.85546875" style="9" customWidth="1"/>
    <col min="9442" max="9442" width="5.85546875" style="9" customWidth="1"/>
    <col min="9443" max="9443" width="7.140625" style="9" customWidth="1"/>
    <col min="9444" max="9444" width="8" style="9" customWidth="1"/>
    <col min="9445" max="9445" width="9.140625" style="9"/>
    <col min="9446" max="9446" width="6.140625" style="9" customWidth="1"/>
    <col min="9447" max="9449" width="8.140625" style="9" customWidth="1"/>
    <col min="9450" max="9450" width="9.140625" style="9"/>
    <col min="9451" max="9454" width="10.5703125" style="9" bestFit="1" customWidth="1"/>
    <col min="9455" max="9458" width="10.85546875" style="9" customWidth="1"/>
    <col min="9459" max="9690" width="9.140625" style="9"/>
    <col min="9691" max="9692" width="1.140625" style="9" customWidth="1"/>
    <col min="9693" max="9693" width="36.140625" style="9" customWidth="1"/>
    <col min="9694" max="9694" width="9" style="9" customWidth="1"/>
    <col min="9695" max="9695" width="0" style="9" hidden="1" customWidth="1"/>
    <col min="9696" max="9696" width="19.85546875" style="9" bestFit="1" customWidth="1"/>
    <col min="9697" max="9697" width="7.85546875" style="9" customWidth="1"/>
    <col min="9698" max="9698" width="5.85546875" style="9" customWidth="1"/>
    <col min="9699" max="9699" width="7.140625" style="9" customWidth="1"/>
    <col min="9700" max="9700" width="8" style="9" customWidth="1"/>
    <col min="9701" max="9701" width="9.140625" style="9"/>
    <col min="9702" max="9702" width="6.140625" style="9" customWidth="1"/>
    <col min="9703" max="9705" width="8.140625" style="9" customWidth="1"/>
    <col min="9706" max="9706" width="9.140625" style="9"/>
    <col min="9707" max="9710" width="10.5703125" style="9" bestFit="1" customWidth="1"/>
    <col min="9711" max="9714" width="10.85546875" style="9" customWidth="1"/>
    <col min="9715" max="9946" width="9.140625" style="9"/>
    <col min="9947" max="9948" width="1.140625" style="9" customWidth="1"/>
    <col min="9949" max="9949" width="36.140625" style="9" customWidth="1"/>
    <col min="9950" max="9950" width="9" style="9" customWidth="1"/>
    <col min="9951" max="9951" width="0" style="9" hidden="1" customWidth="1"/>
    <col min="9952" max="9952" width="19.85546875" style="9" bestFit="1" customWidth="1"/>
    <col min="9953" max="9953" width="7.85546875" style="9" customWidth="1"/>
    <col min="9954" max="9954" width="5.85546875" style="9" customWidth="1"/>
    <col min="9955" max="9955" width="7.140625" style="9" customWidth="1"/>
    <col min="9956" max="9956" width="8" style="9" customWidth="1"/>
    <col min="9957" max="9957" width="9.140625" style="9"/>
    <col min="9958" max="9958" width="6.140625" style="9" customWidth="1"/>
    <col min="9959" max="9961" width="8.140625" style="9" customWidth="1"/>
    <col min="9962" max="9962" width="9.140625" style="9"/>
    <col min="9963" max="9966" width="10.5703125" style="9" bestFit="1" customWidth="1"/>
    <col min="9967" max="9970" width="10.85546875" style="9" customWidth="1"/>
    <col min="9971" max="10202" width="9.140625" style="9"/>
    <col min="10203" max="10204" width="1.140625" style="9" customWidth="1"/>
    <col min="10205" max="10205" width="36.140625" style="9" customWidth="1"/>
    <col min="10206" max="10206" width="9" style="9" customWidth="1"/>
    <col min="10207" max="10207" width="0" style="9" hidden="1" customWidth="1"/>
    <col min="10208" max="10208" width="19.85546875" style="9" bestFit="1" customWidth="1"/>
    <col min="10209" max="10209" width="7.85546875" style="9" customWidth="1"/>
    <col min="10210" max="10210" width="5.85546875" style="9" customWidth="1"/>
    <col min="10211" max="10211" width="7.140625" style="9" customWidth="1"/>
    <col min="10212" max="10212" width="8" style="9" customWidth="1"/>
    <col min="10213" max="10213" width="9.140625" style="9"/>
    <col min="10214" max="10214" width="6.140625" style="9" customWidth="1"/>
    <col min="10215" max="10217" width="8.140625" style="9" customWidth="1"/>
    <col min="10218" max="10218" width="9.140625" style="9"/>
    <col min="10219" max="10222" width="10.5703125" style="9" bestFit="1" customWidth="1"/>
    <col min="10223" max="10226" width="10.85546875" style="9" customWidth="1"/>
    <col min="10227" max="10458" width="9.140625" style="9"/>
    <col min="10459" max="10460" width="1.140625" style="9" customWidth="1"/>
    <col min="10461" max="10461" width="36.140625" style="9" customWidth="1"/>
    <col min="10462" max="10462" width="9" style="9" customWidth="1"/>
    <col min="10463" max="10463" width="0" style="9" hidden="1" customWidth="1"/>
    <col min="10464" max="10464" width="19.85546875" style="9" bestFit="1" customWidth="1"/>
    <col min="10465" max="10465" width="7.85546875" style="9" customWidth="1"/>
    <col min="10466" max="10466" width="5.85546875" style="9" customWidth="1"/>
    <col min="10467" max="10467" width="7.140625" style="9" customWidth="1"/>
    <col min="10468" max="10468" width="8" style="9" customWidth="1"/>
    <col min="10469" max="10469" width="9.140625" style="9"/>
    <col min="10470" max="10470" width="6.140625" style="9" customWidth="1"/>
    <col min="10471" max="10473" width="8.140625" style="9" customWidth="1"/>
    <col min="10474" max="10474" width="9.140625" style="9"/>
    <col min="10475" max="10478" width="10.5703125" style="9" bestFit="1" customWidth="1"/>
    <col min="10479" max="10482" width="10.85546875" style="9" customWidth="1"/>
    <col min="10483" max="10714" width="9.140625" style="9"/>
    <col min="10715" max="10716" width="1.140625" style="9" customWidth="1"/>
    <col min="10717" max="10717" width="36.140625" style="9" customWidth="1"/>
    <col min="10718" max="10718" width="9" style="9" customWidth="1"/>
    <col min="10719" max="10719" width="0" style="9" hidden="1" customWidth="1"/>
    <col min="10720" max="10720" width="19.85546875" style="9" bestFit="1" customWidth="1"/>
    <col min="10721" max="10721" width="7.85546875" style="9" customWidth="1"/>
    <col min="10722" max="10722" width="5.85546875" style="9" customWidth="1"/>
    <col min="10723" max="10723" width="7.140625" style="9" customWidth="1"/>
    <col min="10724" max="10724" width="8" style="9" customWidth="1"/>
    <col min="10725" max="10725" width="9.140625" style="9"/>
    <col min="10726" max="10726" width="6.140625" style="9" customWidth="1"/>
    <col min="10727" max="10729" width="8.140625" style="9" customWidth="1"/>
    <col min="10730" max="10730" width="9.140625" style="9"/>
    <col min="10731" max="10734" width="10.5703125" style="9" bestFit="1" customWidth="1"/>
    <col min="10735" max="10738" width="10.85546875" style="9" customWidth="1"/>
    <col min="10739" max="10970" width="9.140625" style="9"/>
    <col min="10971" max="10972" width="1.140625" style="9" customWidth="1"/>
    <col min="10973" max="10973" width="36.140625" style="9" customWidth="1"/>
    <col min="10974" max="10974" width="9" style="9" customWidth="1"/>
    <col min="10975" max="10975" width="0" style="9" hidden="1" customWidth="1"/>
    <col min="10976" max="10976" width="19.85546875" style="9" bestFit="1" customWidth="1"/>
    <col min="10977" max="10977" width="7.85546875" style="9" customWidth="1"/>
    <col min="10978" max="10978" width="5.85546875" style="9" customWidth="1"/>
    <col min="10979" max="10979" width="7.140625" style="9" customWidth="1"/>
    <col min="10980" max="10980" width="8" style="9" customWidth="1"/>
    <col min="10981" max="10981" width="9.140625" style="9"/>
    <col min="10982" max="10982" width="6.140625" style="9" customWidth="1"/>
    <col min="10983" max="10985" width="8.140625" style="9" customWidth="1"/>
    <col min="10986" max="10986" width="9.140625" style="9"/>
    <col min="10987" max="10990" width="10.5703125" style="9" bestFit="1" customWidth="1"/>
    <col min="10991" max="10994" width="10.85546875" style="9" customWidth="1"/>
    <col min="10995" max="11226" width="9.140625" style="9"/>
    <col min="11227" max="11228" width="1.140625" style="9" customWidth="1"/>
    <col min="11229" max="11229" width="36.140625" style="9" customWidth="1"/>
    <col min="11230" max="11230" width="9" style="9" customWidth="1"/>
    <col min="11231" max="11231" width="0" style="9" hidden="1" customWidth="1"/>
    <col min="11232" max="11232" width="19.85546875" style="9" bestFit="1" customWidth="1"/>
    <col min="11233" max="11233" width="7.85546875" style="9" customWidth="1"/>
    <col min="11234" max="11234" width="5.85546875" style="9" customWidth="1"/>
    <col min="11235" max="11235" width="7.140625" style="9" customWidth="1"/>
    <col min="11236" max="11236" width="8" style="9" customWidth="1"/>
    <col min="11237" max="11237" width="9.140625" style="9"/>
    <col min="11238" max="11238" width="6.140625" style="9" customWidth="1"/>
    <col min="11239" max="11241" width="8.140625" style="9" customWidth="1"/>
    <col min="11242" max="11242" width="9.140625" style="9"/>
    <col min="11243" max="11246" width="10.5703125" style="9" bestFit="1" customWidth="1"/>
    <col min="11247" max="11250" width="10.85546875" style="9" customWidth="1"/>
    <col min="11251" max="11482" width="9.140625" style="9"/>
    <col min="11483" max="11484" width="1.140625" style="9" customWidth="1"/>
    <col min="11485" max="11485" width="36.140625" style="9" customWidth="1"/>
    <col min="11486" max="11486" width="9" style="9" customWidth="1"/>
    <col min="11487" max="11487" width="0" style="9" hidden="1" customWidth="1"/>
    <col min="11488" max="11488" width="19.85546875" style="9" bestFit="1" customWidth="1"/>
    <col min="11489" max="11489" width="7.85546875" style="9" customWidth="1"/>
    <col min="11490" max="11490" width="5.85546875" style="9" customWidth="1"/>
    <col min="11491" max="11491" width="7.140625" style="9" customWidth="1"/>
    <col min="11492" max="11492" width="8" style="9" customWidth="1"/>
    <col min="11493" max="11493" width="9.140625" style="9"/>
    <col min="11494" max="11494" width="6.140625" style="9" customWidth="1"/>
    <col min="11495" max="11497" width="8.140625" style="9" customWidth="1"/>
    <col min="11498" max="11498" width="9.140625" style="9"/>
    <col min="11499" max="11502" width="10.5703125" style="9" bestFit="1" customWidth="1"/>
    <col min="11503" max="11506" width="10.85546875" style="9" customWidth="1"/>
    <col min="11507" max="11738" width="9.140625" style="9"/>
    <col min="11739" max="11740" width="1.140625" style="9" customWidth="1"/>
    <col min="11741" max="11741" width="36.140625" style="9" customWidth="1"/>
    <col min="11742" max="11742" width="9" style="9" customWidth="1"/>
    <col min="11743" max="11743" width="0" style="9" hidden="1" customWidth="1"/>
    <col min="11744" max="11744" width="19.85546875" style="9" bestFit="1" customWidth="1"/>
    <col min="11745" max="11745" width="7.85546875" style="9" customWidth="1"/>
    <col min="11746" max="11746" width="5.85546875" style="9" customWidth="1"/>
    <col min="11747" max="11747" width="7.140625" style="9" customWidth="1"/>
    <col min="11748" max="11748" width="8" style="9" customWidth="1"/>
    <col min="11749" max="11749" width="9.140625" style="9"/>
    <col min="11750" max="11750" width="6.140625" style="9" customWidth="1"/>
    <col min="11751" max="11753" width="8.140625" style="9" customWidth="1"/>
    <col min="11754" max="11754" width="9.140625" style="9"/>
    <col min="11755" max="11758" width="10.5703125" style="9" bestFit="1" customWidth="1"/>
    <col min="11759" max="11762" width="10.85546875" style="9" customWidth="1"/>
    <col min="11763" max="11994" width="9.140625" style="9"/>
    <col min="11995" max="11996" width="1.140625" style="9" customWidth="1"/>
    <col min="11997" max="11997" width="36.140625" style="9" customWidth="1"/>
    <col min="11998" max="11998" width="9" style="9" customWidth="1"/>
    <col min="11999" max="11999" width="0" style="9" hidden="1" customWidth="1"/>
    <col min="12000" max="12000" width="19.85546875" style="9" bestFit="1" customWidth="1"/>
    <col min="12001" max="12001" width="7.85546875" style="9" customWidth="1"/>
    <col min="12002" max="12002" width="5.85546875" style="9" customWidth="1"/>
    <col min="12003" max="12003" width="7.140625" style="9" customWidth="1"/>
    <col min="12004" max="12004" width="8" style="9" customWidth="1"/>
    <col min="12005" max="12005" width="9.140625" style="9"/>
    <col min="12006" max="12006" width="6.140625" style="9" customWidth="1"/>
    <col min="12007" max="12009" width="8.140625" style="9" customWidth="1"/>
    <col min="12010" max="12010" width="9.140625" style="9"/>
    <col min="12011" max="12014" width="10.5703125" style="9" bestFit="1" customWidth="1"/>
    <col min="12015" max="12018" width="10.85546875" style="9" customWidth="1"/>
    <col min="12019" max="12250" width="9.140625" style="9"/>
    <col min="12251" max="12252" width="1.140625" style="9" customWidth="1"/>
    <col min="12253" max="12253" width="36.140625" style="9" customWidth="1"/>
    <col min="12254" max="12254" width="9" style="9" customWidth="1"/>
    <col min="12255" max="12255" width="0" style="9" hidden="1" customWidth="1"/>
    <col min="12256" max="12256" width="19.85546875" style="9" bestFit="1" customWidth="1"/>
    <col min="12257" max="12257" width="7.85546875" style="9" customWidth="1"/>
    <col min="12258" max="12258" width="5.85546875" style="9" customWidth="1"/>
    <col min="12259" max="12259" width="7.140625" style="9" customWidth="1"/>
    <col min="12260" max="12260" width="8" style="9" customWidth="1"/>
    <col min="12261" max="12261" width="9.140625" style="9"/>
    <col min="12262" max="12262" width="6.140625" style="9" customWidth="1"/>
    <col min="12263" max="12265" width="8.140625" style="9" customWidth="1"/>
    <col min="12266" max="12266" width="9.140625" style="9"/>
    <col min="12267" max="12270" width="10.5703125" style="9" bestFit="1" customWidth="1"/>
    <col min="12271" max="12274" width="10.85546875" style="9" customWidth="1"/>
    <col min="12275" max="12506" width="9.140625" style="9"/>
    <col min="12507" max="12508" width="1.140625" style="9" customWidth="1"/>
    <col min="12509" max="12509" width="36.140625" style="9" customWidth="1"/>
    <col min="12510" max="12510" width="9" style="9" customWidth="1"/>
    <col min="12511" max="12511" width="0" style="9" hidden="1" customWidth="1"/>
    <col min="12512" max="12512" width="19.85546875" style="9" bestFit="1" customWidth="1"/>
    <col min="12513" max="12513" width="7.85546875" style="9" customWidth="1"/>
    <col min="12514" max="12514" width="5.85546875" style="9" customWidth="1"/>
    <col min="12515" max="12515" width="7.140625" style="9" customWidth="1"/>
    <col min="12516" max="12516" width="8" style="9" customWidth="1"/>
    <col min="12517" max="12517" width="9.140625" style="9"/>
    <col min="12518" max="12518" width="6.140625" style="9" customWidth="1"/>
    <col min="12519" max="12521" width="8.140625" style="9" customWidth="1"/>
    <col min="12522" max="12522" width="9.140625" style="9"/>
    <col min="12523" max="12526" width="10.5703125" style="9" bestFit="1" customWidth="1"/>
    <col min="12527" max="12530" width="10.85546875" style="9" customWidth="1"/>
    <col min="12531" max="12762" width="9.140625" style="9"/>
    <col min="12763" max="12764" width="1.140625" style="9" customWidth="1"/>
    <col min="12765" max="12765" width="36.140625" style="9" customWidth="1"/>
    <col min="12766" max="12766" width="9" style="9" customWidth="1"/>
    <col min="12767" max="12767" width="0" style="9" hidden="1" customWidth="1"/>
    <col min="12768" max="12768" width="19.85546875" style="9" bestFit="1" customWidth="1"/>
    <col min="12769" max="12769" width="7.85546875" style="9" customWidth="1"/>
    <col min="12770" max="12770" width="5.85546875" style="9" customWidth="1"/>
    <col min="12771" max="12771" width="7.140625" style="9" customWidth="1"/>
    <col min="12772" max="12772" width="8" style="9" customWidth="1"/>
    <col min="12773" max="12773" width="9.140625" style="9"/>
    <col min="12774" max="12774" width="6.140625" style="9" customWidth="1"/>
    <col min="12775" max="12777" width="8.140625" style="9" customWidth="1"/>
    <col min="12778" max="12778" width="9.140625" style="9"/>
    <col min="12779" max="12782" width="10.5703125" style="9" bestFit="1" customWidth="1"/>
    <col min="12783" max="12786" width="10.85546875" style="9" customWidth="1"/>
    <col min="12787" max="13018" width="9.140625" style="9"/>
    <col min="13019" max="13020" width="1.140625" style="9" customWidth="1"/>
    <col min="13021" max="13021" width="36.140625" style="9" customWidth="1"/>
    <col min="13022" max="13022" width="9" style="9" customWidth="1"/>
    <col min="13023" max="13023" width="0" style="9" hidden="1" customWidth="1"/>
    <col min="13024" max="13024" width="19.85546875" style="9" bestFit="1" customWidth="1"/>
    <col min="13025" max="13025" width="7.85546875" style="9" customWidth="1"/>
    <col min="13026" max="13026" width="5.85546875" style="9" customWidth="1"/>
    <col min="13027" max="13027" width="7.140625" style="9" customWidth="1"/>
    <col min="13028" max="13028" width="8" style="9" customWidth="1"/>
    <col min="13029" max="13029" width="9.140625" style="9"/>
    <col min="13030" max="13030" width="6.140625" style="9" customWidth="1"/>
    <col min="13031" max="13033" width="8.140625" style="9" customWidth="1"/>
    <col min="13034" max="13034" width="9.140625" style="9"/>
    <col min="13035" max="13038" width="10.5703125" style="9" bestFit="1" customWidth="1"/>
    <col min="13039" max="13042" width="10.85546875" style="9" customWidth="1"/>
    <col min="13043" max="13274" width="9.140625" style="9"/>
    <col min="13275" max="13276" width="1.140625" style="9" customWidth="1"/>
    <col min="13277" max="13277" width="36.140625" style="9" customWidth="1"/>
    <col min="13278" max="13278" width="9" style="9" customWidth="1"/>
    <col min="13279" max="13279" width="0" style="9" hidden="1" customWidth="1"/>
    <col min="13280" max="13280" width="19.85546875" style="9" bestFit="1" customWidth="1"/>
    <col min="13281" max="13281" width="7.85546875" style="9" customWidth="1"/>
    <col min="13282" max="13282" width="5.85546875" style="9" customWidth="1"/>
    <col min="13283" max="13283" width="7.140625" style="9" customWidth="1"/>
    <col min="13284" max="13284" width="8" style="9" customWidth="1"/>
    <col min="13285" max="13285" width="9.140625" style="9"/>
    <col min="13286" max="13286" width="6.140625" style="9" customWidth="1"/>
    <col min="13287" max="13289" width="8.140625" style="9" customWidth="1"/>
    <col min="13290" max="13290" width="9.140625" style="9"/>
    <col min="13291" max="13294" width="10.5703125" style="9" bestFit="1" customWidth="1"/>
    <col min="13295" max="13298" width="10.85546875" style="9" customWidth="1"/>
    <col min="13299" max="13530" width="9.140625" style="9"/>
    <col min="13531" max="13532" width="1.140625" style="9" customWidth="1"/>
    <col min="13533" max="13533" width="36.140625" style="9" customWidth="1"/>
    <col min="13534" max="13534" width="9" style="9" customWidth="1"/>
    <col min="13535" max="13535" width="0" style="9" hidden="1" customWidth="1"/>
    <col min="13536" max="13536" width="19.85546875" style="9" bestFit="1" customWidth="1"/>
    <col min="13537" max="13537" width="7.85546875" style="9" customWidth="1"/>
    <col min="13538" max="13538" width="5.85546875" style="9" customWidth="1"/>
    <col min="13539" max="13539" width="7.140625" style="9" customWidth="1"/>
    <col min="13540" max="13540" width="8" style="9" customWidth="1"/>
    <col min="13541" max="13541" width="9.140625" style="9"/>
    <col min="13542" max="13542" width="6.140625" style="9" customWidth="1"/>
    <col min="13543" max="13545" width="8.140625" style="9" customWidth="1"/>
    <col min="13546" max="13546" width="9.140625" style="9"/>
    <col min="13547" max="13550" width="10.5703125" style="9" bestFit="1" customWidth="1"/>
    <col min="13551" max="13554" width="10.85546875" style="9" customWidth="1"/>
    <col min="13555" max="13786" width="9.140625" style="9"/>
    <col min="13787" max="13788" width="1.140625" style="9" customWidth="1"/>
    <col min="13789" max="13789" width="36.140625" style="9" customWidth="1"/>
    <col min="13790" max="13790" width="9" style="9" customWidth="1"/>
    <col min="13791" max="13791" width="0" style="9" hidden="1" customWidth="1"/>
    <col min="13792" max="13792" width="19.85546875" style="9" bestFit="1" customWidth="1"/>
    <col min="13793" max="13793" width="7.85546875" style="9" customWidth="1"/>
    <col min="13794" max="13794" width="5.85546875" style="9" customWidth="1"/>
    <col min="13795" max="13795" width="7.140625" style="9" customWidth="1"/>
    <col min="13796" max="13796" width="8" style="9" customWidth="1"/>
    <col min="13797" max="13797" width="9.140625" style="9"/>
    <col min="13798" max="13798" width="6.140625" style="9" customWidth="1"/>
    <col min="13799" max="13801" width="8.140625" style="9" customWidth="1"/>
    <col min="13802" max="13802" width="9.140625" style="9"/>
    <col min="13803" max="13806" width="10.5703125" style="9" bestFit="1" customWidth="1"/>
    <col min="13807" max="13810" width="10.85546875" style="9" customWidth="1"/>
    <col min="13811" max="14042" width="9.140625" style="9"/>
    <col min="14043" max="14044" width="1.140625" style="9" customWidth="1"/>
    <col min="14045" max="14045" width="36.140625" style="9" customWidth="1"/>
    <col min="14046" max="14046" width="9" style="9" customWidth="1"/>
    <col min="14047" max="14047" width="0" style="9" hidden="1" customWidth="1"/>
    <col min="14048" max="14048" width="19.85546875" style="9" bestFit="1" customWidth="1"/>
    <col min="14049" max="14049" width="7.85546875" style="9" customWidth="1"/>
    <col min="14050" max="14050" width="5.85546875" style="9" customWidth="1"/>
    <col min="14051" max="14051" width="7.140625" style="9" customWidth="1"/>
    <col min="14052" max="14052" width="8" style="9" customWidth="1"/>
    <col min="14053" max="14053" width="9.140625" style="9"/>
    <col min="14054" max="14054" width="6.140625" style="9" customWidth="1"/>
    <col min="14055" max="14057" width="8.140625" style="9" customWidth="1"/>
    <col min="14058" max="14058" width="9.140625" style="9"/>
    <col min="14059" max="14062" width="10.5703125" style="9" bestFit="1" customWidth="1"/>
    <col min="14063" max="14066" width="10.85546875" style="9" customWidth="1"/>
    <col min="14067" max="14298" width="9.140625" style="9"/>
    <col min="14299" max="14300" width="1.140625" style="9" customWidth="1"/>
    <col min="14301" max="14301" width="36.140625" style="9" customWidth="1"/>
    <col min="14302" max="14302" width="9" style="9" customWidth="1"/>
    <col min="14303" max="14303" width="0" style="9" hidden="1" customWidth="1"/>
    <col min="14304" max="14304" width="19.85546875" style="9" bestFit="1" customWidth="1"/>
    <col min="14305" max="14305" width="7.85546875" style="9" customWidth="1"/>
    <col min="14306" max="14306" width="5.85546875" style="9" customWidth="1"/>
    <col min="14307" max="14307" width="7.140625" style="9" customWidth="1"/>
    <col min="14308" max="14308" width="8" style="9" customWidth="1"/>
    <col min="14309" max="14309" width="9.140625" style="9"/>
    <col min="14310" max="14310" width="6.140625" style="9" customWidth="1"/>
    <col min="14311" max="14313" width="8.140625" style="9" customWidth="1"/>
    <col min="14314" max="14314" width="9.140625" style="9"/>
    <col min="14315" max="14318" width="10.5703125" style="9" bestFit="1" customWidth="1"/>
    <col min="14319" max="14322" width="10.85546875" style="9" customWidth="1"/>
    <col min="14323" max="14554" width="9.140625" style="9"/>
    <col min="14555" max="14556" width="1.140625" style="9" customWidth="1"/>
    <col min="14557" max="14557" width="36.140625" style="9" customWidth="1"/>
    <col min="14558" max="14558" width="9" style="9" customWidth="1"/>
    <col min="14559" max="14559" width="0" style="9" hidden="1" customWidth="1"/>
    <col min="14560" max="14560" width="19.85546875" style="9" bestFit="1" customWidth="1"/>
    <col min="14561" max="14561" width="7.85546875" style="9" customWidth="1"/>
    <col min="14562" max="14562" width="5.85546875" style="9" customWidth="1"/>
    <col min="14563" max="14563" width="7.140625" style="9" customWidth="1"/>
    <col min="14564" max="14564" width="8" style="9" customWidth="1"/>
    <col min="14565" max="14565" width="9.140625" style="9"/>
    <col min="14566" max="14566" width="6.140625" style="9" customWidth="1"/>
    <col min="14567" max="14569" width="8.140625" style="9" customWidth="1"/>
    <col min="14570" max="14570" width="9.140625" style="9"/>
    <col min="14571" max="14574" width="10.5703125" style="9" bestFit="1" customWidth="1"/>
    <col min="14575" max="14578" width="10.85546875" style="9" customWidth="1"/>
    <col min="14579" max="14810" width="9.140625" style="9"/>
    <col min="14811" max="14812" width="1.140625" style="9" customWidth="1"/>
    <col min="14813" max="14813" width="36.140625" style="9" customWidth="1"/>
    <col min="14814" max="14814" width="9" style="9" customWidth="1"/>
    <col min="14815" max="14815" width="0" style="9" hidden="1" customWidth="1"/>
    <col min="14816" max="14816" width="19.85546875" style="9" bestFit="1" customWidth="1"/>
    <col min="14817" max="14817" width="7.85546875" style="9" customWidth="1"/>
    <col min="14818" max="14818" width="5.85546875" style="9" customWidth="1"/>
    <col min="14819" max="14819" width="7.140625" style="9" customWidth="1"/>
    <col min="14820" max="14820" width="8" style="9" customWidth="1"/>
    <col min="14821" max="14821" width="9.140625" style="9"/>
    <col min="14822" max="14822" width="6.140625" style="9" customWidth="1"/>
    <col min="14823" max="14825" width="8.140625" style="9" customWidth="1"/>
    <col min="14826" max="14826" width="9.140625" style="9"/>
    <col min="14827" max="14830" width="10.5703125" style="9" bestFit="1" customWidth="1"/>
    <col min="14831" max="14834" width="10.85546875" style="9" customWidth="1"/>
    <col min="14835" max="15066" width="9.140625" style="9"/>
    <col min="15067" max="15068" width="1.140625" style="9" customWidth="1"/>
    <col min="15069" max="15069" width="36.140625" style="9" customWidth="1"/>
    <col min="15070" max="15070" width="9" style="9" customWidth="1"/>
    <col min="15071" max="15071" width="0" style="9" hidden="1" customWidth="1"/>
    <col min="15072" max="15072" width="19.85546875" style="9" bestFit="1" customWidth="1"/>
    <col min="15073" max="15073" width="7.85546875" style="9" customWidth="1"/>
    <col min="15074" max="15074" width="5.85546875" style="9" customWidth="1"/>
    <col min="15075" max="15075" width="7.140625" style="9" customWidth="1"/>
    <col min="15076" max="15076" width="8" style="9" customWidth="1"/>
    <col min="15077" max="15077" width="9.140625" style="9"/>
    <col min="15078" max="15078" width="6.140625" style="9" customWidth="1"/>
    <col min="15079" max="15081" width="8.140625" style="9" customWidth="1"/>
    <col min="15082" max="15082" width="9.140625" style="9"/>
    <col min="15083" max="15086" width="10.5703125" style="9" bestFit="1" customWidth="1"/>
    <col min="15087" max="15090" width="10.85546875" style="9" customWidth="1"/>
    <col min="15091" max="15322" width="9.140625" style="9"/>
    <col min="15323" max="15324" width="1.140625" style="9" customWidth="1"/>
    <col min="15325" max="15325" width="36.140625" style="9" customWidth="1"/>
    <col min="15326" max="15326" width="9" style="9" customWidth="1"/>
    <col min="15327" max="15327" width="0" style="9" hidden="1" customWidth="1"/>
    <col min="15328" max="15328" width="19.85546875" style="9" bestFit="1" customWidth="1"/>
    <col min="15329" max="15329" width="7.85546875" style="9" customWidth="1"/>
    <col min="15330" max="15330" width="5.85546875" style="9" customWidth="1"/>
    <col min="15331" max="15331" width="7.140625" style="9" customWidth="1"/>
    <col min="15332" max="15332" width="8" style="9" customWidth="1"/>
    <col min="15333" max="15333" width="9.140625" style="9"/>
    <col min="15334" max="15334" width="6.140625" style="9" customWidth="1"/>
    <col min="15335" max="15337" width="8.140625" style="9" customWidth="1"/>
    <col min="15338" max="15338" width="9.140625" style="9"/>
    <col min="15339" max="15342" width="10.5703125" style="9" bestFit="1" customWidth="1"/>
    <col min="15343" max="15346" width="10.85546875" style="9" customWidth="1"/>
    <col min="15347" max="15578" width="9.140625" style="9"/>
    <col min="15579" max="15580" width="1.140625" style="9" customWidth="1"/>
    <col min="15581" max="15581" width="36.140625" style="9" customWidth="1"/>
    <col min="15582" max="15582" width="9" style="9" customWidth="1"/>
    <col min="15583" max="15583" width="0" style="9" hidden="1" customWidth="1"/>
    <col min="15584" max="15584" width="19.85546875" style="9" bestFit="1" customWidth="1"/>
    <col min="15585" max="15585" width="7.85546875" style="9" customWidth="1"/>
    <col min="15586" max="15586" width="5.85546875" style="9" customWidth="1"/>
    <col min="15587" max="15587" width="7.140625" style="9" customWidth="1"/>
    <col min="15588" max="15588" width="8" style="9" customWidth="1"/>
    <col min="15589" max="15589" width="9.140625" style="9"/>
    <col min="15590" max="15590" width="6.140625" style="9" customWidth="1"/>
    <col min="15591" max="15593" width="8.140625" style="9" customWidth="1"/>
    <col min="15594" max="15594" width="9.140625" style="9"/>
    <col min="15595" max="15598" width="10.5703125" style="9" bestFit="1" customWidth="1"/>
    <col min="15599" max="15602" width="10.85546875" style="9" customWidth="1"/>
    <col min="15603" max="15834" width="9.140625" style="9"/>
    <col min="15835" max="15836" width="1.140625" style="9" customWidth="1"/>
    <col min="15837" max="15837" width="36.140625" style="9" customWidth="1"/>
    <col min="15838" max="15838" width="9" style="9" customWidth="1"/>
    <col min="15839" max="15839" width="0" style="9" hidden="1" customWidth="1"/>
    <col min="15840" max="15840" width="19.85546875" style="9" bestFit="1" customWidth="1"/>
    <col min="15841" max="15841" width="7.85546875" style="9" customWidth="1"/>
    <col min="15842" max="15842" width="5.85546875" style="9" customWidth="1"/>
    <col min="15843" max="15843" width="7.140625" style="9" customWidth="1"/>
    <col min="15844" max="15844" width="8" style="9" customWidth="1"/>
    <col min="15845" max="15845" width="9.140625" style="9"/>
    <col min="15846" max="15846" width="6.140625" style="9" customWidth="1"/>
    <col min="15847" max="15849" width="8.140625" style="9" customWidth="1"/>
    <col min="15850" max="15850" width="9.140625" style="9"/>
    <col min="15851" max="15854" width="10.5703125" style="9" bestFit="1" customWidth="1"/>
    <col min="15855" max="15858" width="10.85546875" style="9" customWidth="1"/>
    <col min="15859" max="16090" width="9.140625" style="9"/>
    <col min="16091" max="16092" width="1.140625" style="9" customWidth="1"/>
    <col min="16093" max="16093" width="36.140625" style="9" customWidth="1"/>
    <col min="16094" max="16094" width="9" style="9" customWidth="1"/>
    <col min="16095" max="16095" width="0" style="9" hidden="1" customWidth="1"/>
    <col min="16096" max="16096" width="19.85546875" style="9" bestFit="1" customWidth="1"/>
    <col min="16097" max="16097" width="7.85546875" style="9" customWidth="1"/>
    <col min="16098" max="16098" width="5.85546875" style="9" customWidth="1"/>
    <col min="16099" max="16099" width="7.140625" style="9" customWidth="1"/>
    <col min="16100" max="16100" width="8" style="9" customWidth="1"/>
    <col min="16101" max="16101" width="9.140625" style="9"/>
    <col min="16102" max="16102" width="6.140625" style="9" customWidth="1"/>
    <col min="16103" max="16105" width="8.140625" style="9" customWidth="1"/>
    <col min="16106" max="16106" width="9.140625" style="9"/>
    <col min="16107" max="16110" width="10.5703125" style="9" bestFit="1" customWidth="1"/>
    <col min="16111" max="16114" width="10.85546875" style="9" customWidth="1"/>
    <col min="16115" max="16384" width="9.140625" style="9"/>
  </cols>
  <sheetData>
    <row r="1" spans="1:17" ht="13.5" thickBot="1" x14ac:dyDescent="0.25">
      <c r="A1" s="1"/>
      <c r="B1" s="1"/>
      <c r="C1" s="1"/>
      <c r="D1" s="1"/>
      <c r="E1" s="2"/>
      <c r="F1" s="3"/>
      <c r="G1" s="4"/>
      <c r="H1" s="5"/>
      <c r="I1" s="3"/>
      <c r="J1" s="4"/>
      <c r="K1" s="4"/>
      <c r="L1" s="4"/>
      <c r="M1" s="5"/>
      <c r="N1" s="4"/>
      <c r="O1" s="3"/>
      <c r="P1" s="3"/>
      <c r="Q1" s="3"/>
    </row>
    <row r="2" spans="1:17" ht="21" hidden="1" thickBot="1" x14ac:dyDescent="0.35">
      <c r="A2" s="1"/>
      <c r="B2" s="681" t="s">
        <v>338</v>
      </c>
      <c r="C2" s="681"/>
      <c r="D2" s="681"/>
      <c r="E2" s="681"/>
      <c r="F2" s="681"/>
      <c r="G2" s="681"/>
      <c r="H2" s="681"/>
      <c r="I2" s="681"/>
      <c r="J2" s="681"/>
      <c r="K2" s="681"/>
      <c r="L2" s="681"/>
      <c r="M2" s="681"/>
      <c r="N2" s="681"/>
      <c r="O2" s="681"/>
      <c r="P2" s="681"/>
      <c r="Q2" s="330"/>
    </row>
    <row r="3" spans="1:17" s="16" customFormat="1" ht="69.75" customHeight="1" thickBot="1" x14ac:dyDescent="0.3">
      <c r="A3" s="8"/>
      <c r="B3" s="685" t="s">
        <v>0</v>
      </c>
      <c r="C3" s="686"/>
      <c r="D3" s="686"/>
      <c r="E3" s="10" t="s">
        <v>1</v>
      </c>
      <c r="F3" s="331" t="s">
        <v>2</v>
      </c>
      <c r="G3" s="11" t="s">
        <v>3</v>
      </c>
      <c r="H3" s="12" t="s">
        <v>4</v>
      </c>
      <c r="I3" s="331" t="s">
        <v>5</v>
      </c>
      <c r="J3" s="11" t="s">
        <v>6</v>
      </c>
      <c r="K3" s="11" t="s">
        <v>7</v>
      </c>
      <c r="L3" s="11" t="s">
        <v>8</v>
      </c>
      <c r="M3" s="12" t="s">
        <v>9</v>
      </c>
      <c r="N3" s="11" t="s">
        <v>10</v>
      </c>
      <c r="O3" s="331" t="s">
        <v>11</v>
      </c>
      <c r="P3" s="13" t="s">
        <v>12</v>
      </c>
      <c r="Q3" s="14"/>
    </row>
    <row r="4" spans="1:17" s="16" customFormat="1" ht="15" hidden="1" customHeight="1" x14ac:dyDescent="0.25">
      <c r="A4" s="8"/>
      <c r="B4" s="354"/>
      <c r="C4" s="355"/>
      <c r="D4" s="355"/>
      <c r="E4" s="356"/>
      <c r="F4" s="357"/>
      <c r="G4" s="358"/>
      <c r="H4" s="359"/>
      <c r="I4" s="357"/>
      <c r="J4" s="358"/>
      <c r="K4" s="358"/>
      <c r="L4" s="358"/>
      <c r="M4" s="359"/>
      <c r="N4" s="360"/>
      <c r="O4" s="361">
        <v>6</v>
      </c>
      <c r="P4" s="362"/>
      <c r="Q4" s="14"/>
    </row>
    <row r="5" spans="1:17" s="16" customFormat="1" ht="15" hidden="1" customHeight="1" thickBot="1" x14ac:dyDescent="0.3">
      <c r="A5" s="8"/>
      <c r="B5" s="26" t="s">
        <v>340</v>
      </c>
      <c r="C5" s="27"/>
      <c r="D5" s="27"/>
      <c r="E5" s="27"/>
      <c r="F5" s="27"/>
      <c r="G5" s="27"/>
      <c r="H5" s="27"/>
      <c r="I5" s="28"/>
      <c r="J5" s="29"/>
      <c r="K5" s="27"/>
      <c r="L5" s="27"/>
      <c r="M5" s="27"/>
      <c r="N5" s="27"/>
      <c r="O5" s="29"/>
      <c r="P5" s="30"/>
      <c r="Q5" s="31"/>
    </row>
    <row r="6" spans="1:17" ht="13.5" customHeight="1" x14ac:dyDescent="0.2">
      <c r="B6" s="32" t="s">
        <v>17</v>
      </c>
      <c r="C6" s="33"/>
      <c r="D6" s="34"/>
      <c r="E6" s="35"/>
      <c r="F6" s="36"/>
      <c r="G6" s="37"/>
      <c r="H6" s="38"/>
      <c r="I6" s="39"/>
      <c r="J6" s="40"/>
      <c r="K6" s="40"/>
      <c r="L6" s="41"/>
      <c r="M6" s="38"/>
      <c r="N6" s="42"/>
      <c r="O6" s="39"/>
      <c r="P6" s="43"/>
    </row>
    <row r="7" spans="1:17" ht="13.5" customHeight="1" thickBot="1" x14ac:dyDescent="0.25">
      <c r="B7" s="364"/>
      <c r="C7" s="46"/>
      <c r="D7" s="47" t="s">
        <v>18</v>
      </c>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row>
    <row r="8" spans="1:17" ht="13.5" customHeight="1" thickBot="1" x14ac:dyDescent="0.25">
      <c r="B8" s="58" t="s">
        <v>22</v>
      </c>
      <c r="C8" s="59"/>
      <c r="D8" s="60"/>
      <c r="E8" s="61"/>
      <c r="F8" s="49"/>
      <c r="G8" s="62"/>
      <c r="H8" s="63"/>
      <c r="I8" s="64"/>
      <c r="J8" s="65"/>
      <c r="K8" s="65"/>
      <c r="L8" s="66"/>
      <c r="M8" s="63"/>
      <c r="N8" s="67"/>
      <c r="O8" s="65"/>
      <c r="P8" s="68"/>
      <c r="Q8" s="57"/>
    </row>
    <row r="9" spans="1:17" ht="13.5" customHeight="1" x14ac:dyDescent="0.2">
      <c r="B9" s="367"/>
      <c r="C9" s="70"/>
      <c r="D9" s="71" t="s">
        <v>23</v>
      </c>
      <c r="E9" s="72" t="s">
        <v>24</v>
      </c>
      <c r="F9" s="73" t="s">
        <v>20</v>
      </c>
      <c r="G9" s="74">
        <v>0.74</v>
      </c>
      <c r="H9" s="75"/>
      <c r="I9" s="76"/>
      <c r="J9" s="77">
        <f t="shared" ref="J9:J85" si="0">ROUND(G9*(1-H9),2)</f>
        <v>0.74</v>
      </c>
      <c r="K9" s="77">
        <v>10.02</v>
      </c>
      <c r="L9" s="78">
        <v>10.02</v>
      </c>
      <c r="M9" s="75">
        <v>0.5</v>
      </c>
      <c r="N9" s="79">
        <f t="shared" ref="N9:N16" si="1">ROUND(K9*M9,2)</f>
        <v>5.01</v>
      </c>
      <c r="O9" s="77">
        <f t="shared" ref="O9:O16" si="2">MIN($O$4,N9)</f>
        <v>5.01</v>
      </c>
      <c r="P9" s="80">
        <f t="shared" ref="P9:P84" si="3">ROUND(O9*$J9,2)</f>
        <v>3.71</v>
      </c>
      <c r="Q9" s="57"/>
    </row>
    <row r="10" spans="1:17" ht="13.5" customHeight="1" x14ac:dyDescent="0.2">
      <c r="B10" s="369"/>
      <c r="C10" s="82"/>
      <c r="D10" s="83" t="s">
        <v>25</v>
      </c>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row>
    <row r="11" spans="1:17" ht="13.5" customHeight="1" x14ac:dyDescent="0.2">
      <c r="B11" s="369"/>
      <c r="C11" s="82"/>
      <c r="D11" s="83" t="s">
        <v>28</v>
      </c>
      <c r="E11" s="84" t="s">
        <v>29</v>
      </c>
      <c r="F11" s="85" t="s">
        <v>20</v>
      </c>
      <c r="G11" s="86">
        <v>0.18</v>
      </c>
      <c r="H11" s="87"/>
      <c r="I11" s="88"/>
      <c r="J11" s="89">
        <f t="shared" si="0"/>
        <v>0.18</v>
      </c>
      <c r="K11" s="89">
        <v>10.02</v>
      </c>
      <c r="L11" s="90">
        <v>10.83</v>
      </c>
      <c r="M11" s="87">
        <v>0.5</v>
      </c>
      <c r="N11" s="91">
        <f t="shared" si="1"/>
        <v>5.01</v>
      </c>
      <c r="O11" s="89">
        <f t="shared" si="2"/>
        <v>5.01</v>
      </c>
      <c r="P11" s="92">
        <f t="shared" si="3"/>
        <v>0.9</v>
      </c>
      <c r="Q11" s="57"/>
    </row>
    <row r="12" spans="1:17" ht="13.5" customHeight="1" x14ac:dyDescent="0.2">
      <c r="B12" s="371"/>
      <c r="C12" s="94"/>
      <c r="D12" s="95" t="s">
        <v>30</v>
      </c>
      <c r="E12" s="96" t="s">
        <v>31</v>
      </c>
      <c r="F12" s="85" t="s">
        <v>20</v>
      </c>
      <c r="G12" s="97">
        <v>0.16</v>
      </c>
      <c r="H12" s="98"/>
      <c r="I12" s="99"/>
      <c r="J12" s="100">
        <f t="shared" si="0"/>
        <v>0.16</v>
      </c>
      <c r="K12" s="89">
        <v>10.02</v>
      </c>
      <c r="L12" s="90">
        <v>10.83</v>
      </c>
      <c r="M12" s="87">
        <v>0.5</v>
      </c>
      <c r="N12" s="91">
        <f t="shared" si="1"/>
        <v>5.01</v>
      </c>
      <c r="O12" s="89">
        <f t="shared" si="2"/>
        <v>5.01</v>
      </c>
      <c r="P12" s="92">
        <f>ROUND(O12*$J12,2)</f>
        <v>0.8</v>
      </c>
      <c r="Q12" s="57"/>
    </row>
    <row r="13" spans="1:17" ht="13.5" customHeight="1" x14ac:dyDescent="0.2">
      <c r="B13" s="371"/>
      <c r="C13" s="94"/>
      <c r="D13" s="95" t="s">
        <v>32</v>
      </c>
      <c r="E13" s="96" t="s">
        <v>31</v>
      </c>
      <c r="F13" s="85" t="s">
        <v>20</v>
      </c>
      <c r="G13" s="97">
        <v>1.2</v>
      </c>
      <c r="H13" s="98"/>
      <c r="I13" s="99"/>
      <c r="J13" s="100">
        <f>ROUND(G13*(1-H13),2)</f>
        <v>1.2</v>
      </c>
      <c r="K13" s="89">
        <v>10.02</v>
      </c>
      <c r="L13" s="90">
        <v>10.83</v>
      </c>
      <c r="M13" s="87">
        <v>0.5</v>
      </c>
      <c r="N13" s="91">
        <f t="shared" si="1"/>
        <v>5.01</v>
      </c>
      <c r="O13" s="89">
        <f t="shared" si="2"/>
        <v>5.01</v>
      </c>
      <c r="P13" s="92">
        <f>ROUND(O13*$J13,2)</f>
        <v>6.01</v>
      </c>
      <c r="Q13" s="57"/>
    </row>
    <row r="14" spans="1:17" ht="13.5" customHeight="1" x14ac:dyDescent="0.2">
      <c r="B14" s="371"/>
      <c r="C14" s="94"/>
      <c r="D14" s="95" t="s">
        <v>33</v>
      </c>
      <c r="E14" s="96" t="s">
        <v>34</v>
      </c>
      <c r="F14" s="85" t="s">
        <v>20</v>
      </c>
      <c r="G14" s="97">
        <v>0.17</v>
      </c>
      <c r="H14" s="98"/>
      <c r="I14" s="99"/>
      <c r="J14" s="100">
        <f>ROUND(G14*(1-H14),2)</f>
        <v>0.17</v>
      </c>
      <c r="K14" s="89">
        <v>10.02</v>
      </c>
      <c r="L14" s="101"/>
      <c r="M14" s="87">
        <v>0.5</v>
      </c>
      <c r="N14" s="91">
        <f t="shared" si="1"/>
        <v>5.01</v>
      </c>
      <c r="O14" s="89">
        <f t="shared" si="2"/>
        <v>5.01</v>
      </c>
      <c r="P14" s="92">
        <f>ROUND(O14*$J14,2)</f>
        <v>0.85</v>
      </c>
      <c r="Q14" s="57"/>
    </row>
    <row r="15" spans="1:17" ht="13.5" customHeight="1" x14ac:dyDescent="0.2">
      <c r="B15" s="371"/>
      <c r="C15" s="94"/>
      <c r="D15" s="95" t="s">
        <v>228</v>
      </c>
      <c r="E15" s="96" t="s">
        <v>229</v>
      </c>
      <c r="F15" s="85" t="s">
        <v>20</v>
      </c>
      <c r="G15" s="97">
        <v>0.13</v>
      </c>
      <c r="H15" s="98"/>
      <c r="I15" s="99"/>
      <c r="J15" s="100">
        <f>ROUND(G15*(1-H15),2)</f>
        <v>0.13</v>
      </c>
      <c r="K15" s="89">
        <v>10.02</v>
      </c>
      <c r="L15" s="90">
        <v>10.83</v>
      </c>
      <c r="M15" s="87">
        <v>0.5</v>
      </c>
      <c r="N15" s="91">
        <f t="shared" si="1"/>
        <v>5.01</v>
      </c>
      <c r="O15" s="89">
        <f t="shared" si="2"/>
        <v>5.01</v>
      </c>
      <c r="P15" s="92">
        <f>ROUND(O15*$J15,2)</f>
        <v>0.65</v>
      </c>
      <c r="Q15" s="57"/>
    </row>
    <row r="16" spans="1:17" ht="13.5" customHeight="1" thickBot="1" x14ac:dyDescent="0.25">
      <c r="B16" s="364"/>
      <c r="C16" s="46"/>
      <c r="D16" s="47" t="s">
        <v>35</v>
      </c>
      <c r="E16" s="48" t="s">
        <v>36</v>
      </c>
      <c r="F16" s="102" t="s">
        <v>20</v>
      </c>
      <c r="G16" s="50">
        <v>0.15</v>
      </c>
      <c r="H16" s="51"/>
      <c r="I16" s="52"/>
      <c r="J16" s="53">
        <f t="shared" si="0"/>
        <v>0.15</v>
      </c>
      <c r="K16" s="53">
        <v>10.02</v>
      </c>
      <c r="L16" s="54">
        <v>10.83</v>
      </c>
      <c r="M16" s="51">
        <v>0.5</v>
      </c>
      <c r="N16" s="55">
        <f t="shared" si="1"/>
        <v>5.01</v>
      </c>
      <c r="O16" s="53">
        <f t="shared" si="2"/>
        <v>5.01</v>
      </c>
      <c r="P16" s="56">
        <f t="shared" si="3"/>
        <v>0.75</v>
      </c>
      <c r="Q16" s="57"/>
    </row>
    <row r="17" spans="2:17" ht="13.5" customHeight="1" x14ac:dyDescent="0.2">
      <c r="B17" s="103" t="s">
        <v>349</v>
      </c>
      <c r="C17" s="70"/>
      <c r="D17" s="71"/>
      <c r="E17" s="72"/>
      <c r="F17" s="73"/>
      <c r="G17" s="74"/>
      <c r="H17" s="75"/>
      <c r="I17" s="76"/>
      <c r="J17" s="77"/>
      <c r="K17" s="77"/>
      <c r="L17" s="78"/>
      <c r="M17" s="75"/>
      <c r="N17" s="79"/>
      <c r="O17" s="77"/>
      <c r="P17" s="80"/>
      <c r="Q17" s="57"/>
    </row>
    <row r="18" spans="2:17" ht="13.5" customHeight="1" x14ac:dyDescent="0.2">
      <c r="B18" s="367"/>
      <c r="C18" s="70"/>
      <c r="D18" s="71" t="s">
        <v>37</v>
      </c>
      <c r="E18" s="72" t="s">
        <v>38</v>
      </c>
      <c r="F18" s="73" t="s">
        <v>39</v>
      </c>
      <c r="G18" s="74">
        <v>0.94</v>
      </c>
      <c r="H18" s="75"/>
      <c r="I18" s="76"/>
      <c r="J18" s="89">
        <f t="shared" si="0"/>
        <v>0.94</v>
      </c>
      <c r="K18" s="77">
        <v>9.7899999999999991</v>
      </c>
      <c r="L18" s="78">
        <v>17.21</v>
      </c>
      <c r="M18" s="75">
        <v>0.5</v>
      </c>
      <c r="N18" s="79">
        <f t="shared" ref="N18:N25" si="4">ROUND(K18*M18,2)</f>
        <v>4.9000000000000004</v>
      </c>
      <c r="O18" s="89">
        <f t="shared" ref="O18:O25" si="5">MIN($O$4,N18)</f>
        <v>4.9000000000000004</v>
      </c>
      <c r="P18" s="92">
        <f t="shared" si="3"/>
        <v>4.6100000000000003</v>
      </c>
      <c r="Q18" s="57"/>
    </row>
    <row r="19" spans="2:17" ht="13.5" customHeight="1" x14ac:dyDescent="0.2">
      <c r="B19" s="369"/>
      <c r="C19" s="82"/>
      <c r="D19" s="83" t="s">
        <v>40</v>
      </c>
      <c r="E19" s="84" t="s">
        <v>41</v>
      </c>
      <c r="F19" s="85" t="s">
        <v>39</v>
      </c>
      <c r="G19" s="86">
        <v>0.56999999999999995</v>
      </c>
      <c r="H19" s="87"/>
      <c r="I19" s="88"/>
      <c r="J19" s="89">
        <f t="shared" si="0"/>
        <v>0.56999999999999995</v>
      </c>
      <c r="K19" s="89">
        <v>9.7899999999999991</v>
      </c>
      <c r="L19" s="90">
        <v>17.21</v>
      </c>
      <c r="M19" s="87">
        <v>0.5</v>
      </c>
      <c r="N19" s="91">
        <f t="shared" si="4"/>
        <v>4.9000000000000004</v>
      </c>
      <c r="O19" s="89">
        <f t="shared" si="5"/>
        <v>4.9000000000000004</v>
      </c>
      <c r="P19" s="92">
        <f t="shared" si="3"/>
        <v>2.79</v>
      </c>
      <c r="Q19" s="57"/>
    </row>
    <row r="20" spans="2:17" ht="13.5" customHeight="1" x14ac:dyDescent="0.2">
      <c r="B20" s="369"/>
      <c r="C20" s="82"/>
      <c r="D20" s="83" t="s">
        <v>42</v>
      </c>
      <c r="E20" s="84" t="s">
        <v>43</v>
      </c>
      <c r="F20" s="73" t="s">
        <v>39</v>
      </c>
      <c r="G20" s="86">
        <v>0.51</v>
      </c>
      <c r="H20" s="87"/>
      <c r="I20" s="88"/>
      <c r="J20" s="89">
        <f t="shared" si="0"/>
        <v>0.51</v>
      </c>
      <c r="K20" s="89">
        <v>9.7899999999999991</v>
      </c>
      <c r="L20" s="90">
        <v>18.21</v>
      </c>
      <c r="M20" s="87">
        <v>0.5</v>
      </c>
      <c r="N20" s="91">
        <f t="shared" si="4"/>
        <v>4.9000000000000004</v>
      </c>
      <c r="O20" s="89">
        <f t="shared" si="5"/>
        <v>4.9000000000000004</v>
      </c>
      <c r="P20" s="92">
        <f t="shared" si="3"/>
        <v>2.5</v>
      </c>
      <c r="Q20" s="57"/>
    </row>
    <row r="21" spans="2:17" ht="13.5" customHeight="1" x14ac:dyDescent="0.2">
      <c r="B21" s="369"/>
      <c r="C21" s="82"/>
      <c r="D21" s="83" t="s">
        <v>44</v>
      </c>
      <c r="E21" s="84" t="s">
        <v>45</v>
      </c>
      <c r="F21" s="73" t="s">
        <v>39</v>
      </c>
      <c r="G21" s="86">
        <v>0.39</v>
      </c>
      <c r="H21" s="87"/>
      <c r="I21" s="88"/>
      <c r="J21" s="89">
        <f t="shared" si="0"/>
        <v>0.39</v>
      </c>
      <c r="K21" s="89">
        <v>9.7899999999999991</v>
      </c>
      <c r="L21" s="90">
        <v>19.21</v>
      </c>
      <c r="M21" s="87">
        <v>0.5</v>
      </c>
      <c r="N21" s="91">
        <f t="shared" si="4"/>
        <v>4.9000000000000004</v>
      </c>
      <c r="O21" s="89">
        <f t="shared" si="5"/>
        <v>4.9000000000000004</v>
      </c>
      <c r="P21" s="92">
        <f t="shared" si="3"/>
        <v>1.91</v>
      </c>
      <c r="Q21" s="57"/>
    </row>
    <row r="22" spans="2:17" ht="13.5" customHeight="1" x14ac:dyDescent="0.2">
      <c r="B22" s="369"/>
      <c r="C22" s="82"/>
      <c r="D22" s="83" t="s">
        <v>46</v>
      </c>
      <c r="E22" s="84" t="s">
        <v>47</v>
      </c>
      <c r="F22" s="73" t="s">
        <v>39</v>
      </c>
      <c r="G22" s="86">
        <v>0.32</v>
      </c>
      <c r="H22" s="87"/>
      <c r="I22" s="88"/>
      <c r="J22" s="89">
        <f t="shared" si="0"/>
        <v>0.32</v>
      </c>
      <c r="K22" s="89">
        <v>9.7899999999999991</v>
      </c>
      <c r="L22" s="90">
        <v>20.21</v>
      </c>
      <c r="M22" s="87">
        <v>0.5</v>
      </c>
      <c r="N22" s="91">
        <f t="shared" si="4"/>
        <v>4.9000000000000004</v>
      </c>
      <c r="O22" s="89">
        <f t="shared" si="5"/>
        <v>4.9000000000000004</v>
      </c>
      <c r="P22" s="92">
        <f t="shared" si="3"/>
        <v>1.57</v>
      </c>
      <c r="Q22" s="57"/>
    </row>
    <row r="23" spans="2:17" ht="13.5" customHeight="1" x14ac:dyDescent="0.2">
      <c r="B23" s="371"/>
      <c r="C23" s="94"/>
      <c r="D23" s="95" t="s">
        <v>48</v>
      </c>
      <c r="E23" s="96" t="s">
        <v>49</v>
      </c>
      <c r="F23" s="104" t="s">
        <v>39</v>
      </c>
      <c r="G23" s="97">
        <v>0.3</v>
      </c>
      <c r="H23" s="98"/>
      <c r="I23" s="99"/>
      <c r="J23" s="100">
        <f t="shared" si="0"/>
        <v>0.3</v>
      </c>
      <c r="K23" s="100">
        <v>9.7899999999999991</v>
      </c>
      <c r="L23" s="90">
        <v>17.21</v>
      </c>
      <c r="M23" s="87">
        <v>0.5</v>
      </c>
      <c r="N23" s="91">
        <f t="shared" si="4"/>
        <v>4.9000000000000004</v>
      </c>
      <c r="O23" s="89">
        <f t="shared" si="5"/>
        <v>4.9000000000000004</v>
      </c>
      <c r="P23" s="92">
        <f t="shared" si="3"/>
        <v>1.47</v>
      </c>
      <c r="Q23" s="57"/>
    </row>
    <row r="24" spans="2:17" ht="13.5" customHeight="1" x14ac:dyDescent="0.2">
      <c r="B24" s="371"/>
      <c r="C24" s="94"/>
      <c r="D24" s="95" t="s">
        <v>50</v>
      </c>
      <c r="E24" s="96" t="s">
        <v>51</v>
      </c>
      <c r="F24" s="104" t="s">
        <v>39</v>
      </c>
      <c r="G24" s="97">
        <v>0.25</v>
      </c>
      <c r="H24" s="98"/>
      <c r="I24" s="99"/>
      <c r="J24" s="100">
        <f t="shared" si="0"/>
        <v>0.25</v>
      </c>
      <c r="K24" s="100">
        <v>9.7899999999999991</v>
      </c>
      <c r="L24" s="101">
        <v>17.21</v>
      </c>
      <c r="M24" s="87">
        <v>0.5</v>
      </c>
      <c r="N24" s="91">
        <f t="shared" si="4"/>
        <v>4.9000000000000004</v>
      </c>
      <c r="O24" s="89">
        <f t="shared" si="5"/>
        <v>4.9000000000000004</v>
      </c>
      <c r="P24" s="92">
        <f t="shared" si="3"/>
        <v>1.23</v>
      </c>
      <c r="Q24" s="57"/>
    </row>
    <row r="25" spans="2:17" ht="13.5" customHeight="1" thickBot="1" x14ac:dyDescent="0.25">
      <c r="B25" s="364"/>
      <c r="C25" s="46"/>
      <c r="D25" s="47" t="s">
        <v>52</v>
      </c>
      <c r="E25" s="48" t="s">
        <v>53</v>
      </c>
      <c r="F25" s="102" t="s">
        <v>20</v>
      </c>
      <c r="G25" s="50">
        <v>0.48</v>
      </c>
      <c r="H25" s="51"/>
      <c r="I25" s="52"/>
      <c r="J25" s="53">
        <f t="shared" si="0"/>
        <v>0.48</v>
      </c>
      <c r="K25" s="53">
        <v>9.7899999999999991</v>
      </c>
      <c r="L25" s="54">
        <v>17.21</v>
      </c>
      <c r="M25" s="51">
        <v>0.5</v>
      </c>
      <c r="N25" s="55">
        <f t="shared" si="4"/>
        <v>4.9000000000000004</v>
      </c>
      <c r="O25" s="53">
        <f t="shared" si="5"/>
        <v>4.9000000000000004</v>
      </c>
      <c r="P25" s="56">
        <f t="shared" si="3"/>
        <v>2.35</v>
      </c>
      <c r="Q25" s="57"/>
    </row>
    <row r="26" spans="2:17" ht="13.5" customHeight="1" x14ac:dyDescent="0.2">
      <c r="B26" s="103" t="s">
        <v>54</v>
      </c>
      <c r="C26" s="70"/>
      <c r="D26" s="71"/>
      <c r="E26" s="72"/>
      <c r="F26" s="73"/>
      <c r="G26" s="74"/>
      <c r="H26" s="75"/>
      <c r="I26" s="76"/>
      <c r="J26" s="77"/>
      <c r="K26" s="77"/>
      <c r="L26" s="78"/>
      <c r="M26" s="75"/>
      <c r="N26" s="79"/>
      <c r="O26" s="77"/>
      <c r="P26" s="80"/>
      <c r="Q26" s="57"/>
    </row>
    <row r="27" spans="2:17" ht="13.5" customHeight="1" x14ac:dyDescent="0.2">
      <c r="B27" s="367"/>
      <c r="C27" s="70"/>
      <c r="D27" s="71" t="s">
        <v>55</v>
      </c>
      <c r="E27" s="72" t="s">
        <v>56</v>
      </c>
      <c r="F27" s="73" t="s">
        <v>57</v>
      </c>
      <c r="G27" s="74">
        <v>0.59</v>
      </c>
      <c r="H27" s="75"/>
      <c r="I27" s="76"/>
      <c r="J27" s="77">
        <f t="shared" si="0"/>
        <v>0.59</v>
      </c>
      <c r="K27" s="77">
        <v>6.43</v>
      </c>
      <c r="L27" s="78">
        <v>6.43</v>
      </c>
      <c r="M27" s="75">
        <v>0.5</v>
      </c>
      <c r="N27" s="79">
        <f>ROUND(K27*M27,2)</f>
        <v>3.22</v>
      </c>
      <c r="O27" s="89">
        <f>MIN($O$4,N27)</f>
        <v>3.22</v>
      </c>
      <c r="P27" s="92">
        <f t="shared" si="3"/>
        <v>1.9</v>
      </c>
      <c r="Q27" s="57"/>
    </row>
    <row r="28" spans="2:17" ht="13.5" customHeight="1" thickBot="1" x14ac:dyDescent="0.25">
      <c r="B28" s="364"/>
      <c r="C28" s="46"/>
      <c r="D28" s="47" t="s">
        <v>58</v>
      </c>
      <c r="E28" s="48" t="s">
        <v>59</v>
      </c>
      <c r="F28" s="102" t="s">
        <v>57</v>
      </c>
      <c r="G28" s="50">
        <v>0.36</v>
      </c>
      <c r="H28" s="51"/>
      <c r="I28" s="52"/>
      <c r="J28" s="53">
        <f t="shared" si="0"/>
        <v>0.36</v>
      </c>
      <c r="K28" s="53">
        <v>6.43</v>
      </c>
      <c r="L28" s="54">
        <v>6.43</v>
      </c>
      <c r="M28" s="51">
        <v>0.5</v>
      </c>
      <c r="N28" s="55">
        <f>ROUND(K28*M28,2)</f>
        <v>3.22</v>
      </c>
      <c r="O28" s="53">
        <f>MIN($O$4,N28)</f>
        <v>3.22</v>
      </c>
      <c r="P28" s="56">
        <f t="shared" si="3"/>
        <v>1.1599999999999999</v>
      </c>
      <c r="Q28" s="57"/>
    </row>
    <row r="29" spans="2:17" ht="13.5" customHeight="1" x14ac:dyDescent="0.2">
      <c r="B29" s="103" t="s">
        <v>60</v>
      </c>
      <c r="C29" s="70"/>
      <c r="D29" s="71"/>
      <c r="E29" s="72"/>
      <c r="F29" s="73"/>
      <c r="G29" s="74"/>
      <c r="H29" s="75"/>
      <c r="I29" s="76"/>
      <c r="J29" s="77"/>
      <c r="K29" s="77"/>
      <c r="L29" s="78"/>
      <c r="M29" s="75"/>
      <c r="N29" s="79"/>
      <c r="O29" s="77"/>
      <c r="P29" s="80"/>
      <c r="Q29" s="57"/>
    </row>
    <row r="30" spans="2:17" ht="13.5" customHeight="1" x14ac:dyDescent="0.2">
      <c r="B30" s="369"/>
      <c r="C30" s="82"/>
      <c r="D30" s="83" t="s">
        <v>61</v>
      </c>
      <c r="E30" s="84" t="s">
        <v>62</v>
      </c>
      <c r="F30" s="85" t="s">
        <v>20</v>
      </c>
      <c r="G30" s="86">
        <v>2.5</v>
      </c>
      <c r="H30" s="87"/>
      <c r="I30" s="88"/>
      <c r="J30" s="89">
        <f t="shared" si="0"/>
        <v>2.5</v>
      </c>
      <c r="K30" s="89">
        <v>7.86</v>
      </c>
      <c r="L30" s="90">
        <v>6.43</v>
      </c>
      <c r="M30" s="87">
        <v>0.5</v>
      </c>
      <c r="N30" s="91">
        <f t="shared" ref="N30:N95" si="6">ROUND(K30*M30,2)</f>
        <v>3.93</v>
      </c>
      <c r="O30" s="89">
        <f>MIN($O$4,N30)</f>
        <v>3.93</v>
      </c>
      <c r="P30" s="92">
        <f t="shared" si="3"/>
        <v>9.83</v>
      </c>
      <c r="Q30" s="57"/>
    </row>
    <row r="31" spans="2:17" ht="13.5" customHeight="1" x14ac:dyDescent="0.2">
      <c r="B31" s="369"/>
      <c r="C31" s="82"/>
      <c r="D31" s="83" t="s">
        <v>608</v>
      </c>
      <c r="E31" s="84" t="s">
        <v>609</v>
      </c>
      <c r="F31" s="85" t="s">
        <v>20</v>
      </c>
      <c r="G31" s="86">
        <v>3.45</v>
      </c>
      <c r="H31" s="87"/>
      <c r="I31" s="88"/>
      <c r="J31" s="89">
        <f t="shared" si="0"/>
        <v>3.45</v>
      </c>
      <c r="K31" s="89">
        <v>7.86</v>
      </c>
      <c r="L31" s="90"/>
      <c r="M31" s="87">
        <v>0.5</v>
      </c>
      <c r="N31" s="91">
        <f t="shared" si="6"/>
        <v>3.93</v>
      </c>
      <c r="O31" s="89">
        <f>MIN($O$4,N31)</f>
        <v>3.93</v>
      </c>
      <c r="P31" s="92">
        <f t="shared" si="3"/>
        <v>13.56</v>
      </c>
      <c r="Q31" s="57"/>
    </row>
    <row r="32" spans="2:17" ht="13.5" customHeight="1" x14ac:dyDescent="0.2">
      <c r="B32" s="369"/>
      <c r="C32" s="82"/>
      <c r="D32" s="83" t="s">
        <v>63</v>
      </c>
      <c r="E32" s="84" t="s">
        <v>64</v>
      </c>
      <c r="F32" s="85" t="s">
        <v>65</v>
      </c>
      <c r="G32" s="86">
        <v>0.33</v>
      </c>
      <c r="H32" s="87"/>
      <c r="I32" s="88"/>
      <c r="J32" s="89">
        <f t="shared" si="0"/>
        <v>0.33</v>
      </c>
      <c r="K32" s="89">
        <v>7.86</v>
      </c>
      <c r="L32" s="90">
        <v>6.43</v>
      </c>
      <c r="M32" s="87">
        <v>0.5</v>
      </c>
      <c r="N32" s="91">
        <f t="shared" si="6"/>
        <v>3.93</v>
      </c>
      <c r="O32" s="89">
        <f>MIN($O$4,N32)</f>
        <v>3.93</v>
      </c>
      <c r="P32" s="92">
        <f t="shared" si="3"/>
        <v>1.3</v>
      </c>
      <c r="Q32" s="57"/>
    </row>
    <row r="33" spans="2:17" ht="13.5" customHeight="1" x14ac:dyDescent="0.2">
      <c r="B33" s="369"/>
      <c r="C33" s="82"/>
      <c r="D33" s="83" t="s">
        <v>66</v>
      </c>
      <c r="E33" s="84" t="s">
        <v>67</v>
      </c>
      <c r="F33" s="85" t="s">
        <v>68</v>
      </c>
      <c r="G33" s="86">
        <v>13.96</v>
      </c>
      <c r="H33" s="87"/>
      <c r="I33" s="88"/>
      <c r="J33" s="89">
        <f t="shared" si="0"/>
        <v>13.96</v>
      </c>
      <c r="K33" s="89">
        <v>15.77</v>
      </c>
      <c r="L33" s="90">
        <v>6.43</v>
      </c>
      <c r="M33" s="87">
        <v>0.5</v>
      </c>
      <c r="N33" s="91">
        <f t="shared" si="6"/>
        <v>7.89</v>
      </c>
      <c r="O33" s="89">
        <f>MIN($O$4,N33)</f>
        <v>6</v>
      </c>
      <c r="P33" s="92">
        <f t="shared" si="3"/>
        <v>83.76</v>
      </c>
      <c r="Q33" s="57"/>
    </row>
    <row r="34" spans="2:17" ht="13.5" customHeight="1" thickBot="1" x14ac:dyDescent="0.25">
      <c r="B34" s="364"/>
      <c r="C34" s="46"/>
      <c r="D34" s="47" t="s">
        <v>69</v>
      </c>
      <c r="E34" s="48" t="s">
        <v>70</v>
      </c>
      <c r="F34" s="102" t="s">
        <v>71</v>
      </c>
      <c r="G34" s="50">
        <v>3.82</v>
      </c>
      <c r="H34" s="51"/>
      <c r="I34" s="52"/>
      <c r="J34" s="53">
        <f t="shared" si="0"/>
        <v>3.82</v>
      </c>
      <c r="K34" s="53">
        <v>7.86</v>
      </c>
      <c r="L34" s="54">
        <v>6.43</v>
      </c>
      <c r="M34" s="51">
        <v>0.5</v>
      </c>
      <c r="N34" s="55">
        <f t="shared" si="6"/>
        <v>3.93</v>
      </c>
      <c r="O34" s="53">
        <f>MIN($O$4,N34)</f>
        <v>3.93</v>
      </c>
      <c r="P34" s="56">
        <f t="shared" si="3"/>
        <v>15.01</v>
      </c>
      <c r="Q34" s="57"/>
    </row>
    <row r="35" spans="2:17" ht="13.5" customHeight="1" x14ac:dyDescent="0.2">
      <c r="B35" s="103" t="s">
        <v>72</v>
      </c>
      <c r="C35" s="70"/>
      <c r="D35" s="71"/>
      <c r="E35" s="72"/>
      <c r="F35" s="73"/>
      <c r="G35" s="74"/>
      <c r="H35" s="75"/>
      <c r="I35" s="76"/>
      <c r="J35" s="77"/>
      <c r="K35" s="77"/>
      <c r="L35" s="78"/>
      <c r="M35" s="75"/>
      <c r="N35" s="79"/>
      <c r="O35" s="77"/>
      <c r="P35" s="80"/>
      <c r="Q35" s="57"/>
    </row>
    <row r="36" spans="2:17" ht="13.5" customHeight="1" x14ac:dyDescent="0.2">
      <c r="B36" s="369"/>
      <c r="C36" s="82"/>
      <c r="D36" s="83" t="s">
        <v>73</v>
      </c>
      <c r="E36" s="84" t="s">
        <v>74</v>
      </c>
      <c r="F36" s="85" t="s">
        <v>20</v>
      </c>
      <c r="G36" s="86">
        <v>0.49</v>
      </c>
      <c r="H36" s="87"/>
      <c r="I36" s="88"/>
      <c r="J36" s="89">
        <f t="shared" si="0"/>
        <v>0.49</v>
      </c>
      <c r="K36" s="89">
        <v>8.31</v>
      </c>
      <c r="L36" s="90">
        <v>4.2</v>
      </c>
      <c r="M36" s="87">
        <v>0.5</v>
      </c>
      <c r="N36" s="91">
        <f t="shared" si="6"/>
        <v>4.16</v>
      </c>
      <c r="O36" s="89">
        <f t="shared" ref="O36:O45" si="7">MIN($O$4,N36)</f>
        <v>4.16</v>
      </c>
      <c r="P36" s="92">
        <f t="shared" si="3"/>
        <v>2.04</v>
      </c>
      <c r="Q36" s="57"/>
    </row>
    <row r="37" spans="2:17" ht="13.5" customHeight="1" x14ac:dyDescent="0.2">
      <c r="B37" s="369"/>
      <c r="C37" s="82"/>
      <c r="D37" s="83" t="s">
        <v>617</v>
      </c>
      <c r="E37" s="84" t="s">
        <v>618</v>
      </c>
      <c r="F37" s="85" t="s">
        <v>20</v>
      </c>
      <c r="G37" s="86">
        <v>0.48</v>
      </c>
      <c r="H37" s="87"/>
      <c r="I37" s="88"/>
      <c r="J37" s="89">
        <f t="shared" si="0"/>
        <v>0.48</v>
      </c>
      <c r="K37" s="89">
        <v>3</v>
      </c>
      <c r="L37" s="90"/>
      <c r="M37" s="87">
        <v>0.5</v>
      </c>
      <c r="N37" s="91">
        <f t="shared" ref="N37" si="8">ROUND(K37*M37,2)</f>
        <v>1.5</v>
      </c>
      <c r="O37" s="89">
        <f t="shared" ref="O37" si="9">MIN($O$4,N37)</f>
        <v>1.5</v>
      </c>
      <c r="P37" s="92">
        <f t="shared" ref="P37" si="10">ROUND(O37*$J37,2)</f>
        <v>0.72</v>
      </c>
      <c r="Q37" s="57"/>
    </row>
    <row r="38" spans="2:17" ht="13.5" customHeight="1" x14ac:dyDescent="0.2">
      <c r="B38" s="369"/>
      <c r="C38" s="82"/>
      <c r="D38" s="83" t="s">
        <v>75</v>
      </c>
      <c r="E38" s="84" t="s">
        <v>76</v>
      </c>
      <c r="F38" s="85" t="s">
        <v>20</v>
      </c>
      <c r="G38" s="86">
        <v>11.12</v>
      </c>
      <c r="H38" s="87">
        <v>0.44</v>
      </c>
      <c r="I38" s="88" t="s">
        <v>77</v>
      </c>
      <c r="J38" s="89">
        <f t="shared" si="0"/>
        <v>6.23</v>
      </c>
      <c r="K38" s="89">
        <v>3.49</v>
      </c>
      <c r="L38" s="90">
        <v>4.2</v>
      </c>
      <c r="M38" s="87">
        <v>0.5</v>
      </c>
      <c r="N38" s="91">
        <f t="shared" si="6"/>
        <v>1.75</v>
      </c>
      <c r="O38" s="89">
        <f t="shared" si="7"/>
        <v>1.75</v>
      </c>
      <c r="P38" s="92">
        <f t="shared" si="3"/>
        <v>10.9</v>
      </c>
      <c r="Q38" s="57"/>
    </row>
    <row r="39" spans="2:17" ht="13.5" customHeight="1" x14ac:dyDescent="0.2">
      <c r="B39" s="369"/>
      <c r="C39" s="82"/>
      <c r="D39" s="83" t="s">
        <v>78</v>
      </c>
      <c r="E39" s="84" t="s">
        <v>79</v>
      </c>
      <c r="F39" s="85" t="s">
        <v>20</v>
      </c>
      <c r="G39" s="86">
        <v>0</v>
      </c>
      <c r="H39" s="87"/>
      <c r="I39" s="88"/>
      <c r="J39" s="89">
        <f t="shared" si="0"/>
        <v>0</v>
      </c>
      <c r="K39" s="89">
        <v>3.49</v>
      </c>
      <c r="L39" s="90">
        <v>4.2</v>
      </c>
      <c r="M39" s="87">
        <v>0.5</v>
      </c>
      <c r="N39" s="91">
        <f t="shared" si="6"/>
        <v>1.75</v>
      </c>
      <c r="O39" s="89">
        <f t="shared" si="7"/>
        <v>1.75</v>
      </c>
      <c r="P39" s="92">
        <f t="shared" si="3"/>
        <v>0</v>
      </c>
      <c r="Q39" s="57"/>
    </row>
    <row r="40" spans="2:17" ht="13.5" customHeight="1" x14ac:dyDescent="0.2">
      <c r="B40" s="369"/>
      <c r="C40" s="82"/>
      <c r="D40" s="83" t="s">
        <v>80</v>
      </c>
      <c r="E40" s="84" t="s">
        <v>81</v>
      </c>
      <c r="F40" s="85" t="s">
        <v>20</v>
      </c>
      <c r="G40" s="86">
        <v>0</v>
      </c>
      <c r="H40" s="87"/>
      <c r="I40" s="88"/>
      <c r="J40" s="89">
        <f>ROUND(G40*(1-H40),2)</f>
        <v>0</v>
      </c>
      <c r="K40" s="89">
        <v>3.49</v>
      </c>
      <c r="L40" s="90">
        <v>4.2</v>
      </c>
      <c r="M40" s="87">
        <v>0.5</v>
      </c>
      <c r="N40" s="91">
        <f>ROUND(K40*M40,2)</f>
        <v>1.75</v>
      </c>
      <c r="O40" s="89">
        <f>MIN($O$4,N40)</f>
        <v>1.75</v>
      </c>
      <c r="P40" s="92">
        <f>ROUND(O40*$J40,2)</f>
        <v>0</v>
      </c>
      <c r="Q40" s="57"/>
    </row>
    <row r="41" spans="2:17" ht="13.5" customHeight="1" x14ac:dyDescent="0.2">
      <c r="B41" s="369"/>
      <c r="C41" s="82"/>
      <c r="D41" s="83" t="s">
        <v>82</v>
      </c>
      <c r="E41" s="84" t="s">
        <v>83</v>
      </c>
      <c r="F41" s="85" t="s">
        <v>84</v>
      </c>
      <c r="G41" s="86">
        <v>0</v>
      </c>
      <c r="H41" s="87"/>
      <c r="I41" s="88"/>
      <c r="J41" s="89">
        <f t="shared" si="0"/>
        <v>0</v>
      </c>
      <c r="K41" s="89">
        <v>3.49</v>
      </c>
      <c r="L41" s="90">
        <v>4.2</v>
      </c>
      <c r="M41" s="87">
        <v>0.5</v>
      </c>
      <c r="N41" s="91">
        <f t="shared" si="6"/>
        <v>1.75</v>
      </c>
      <c r="O41" s="89">
        <f t="shared" si="7"/>
        <v>1.75</v>
      </c>
      <c r="P41" s="92">
        <f t="shared" si="3"/>
        <v>0</v>
      </c>
      <c r="Q41" s="57"/>
    </row>
    <row r="42" spans="2:17" ht="13.5" customHeight="1" x14ac:dyDescent="0.2">
      <c r="B42" s="369"/>
      <c r="C42" s="82"/>
      <c r="D42" s="83" t="s">
        <v>85</v>
      </c>
      <c r="E42" s="84" t="s">
        <v>86</v>
      </c>
      <c r="F42" s="85" t="s">
        <v>84</v>
      </c>
      <c r="G42" s="86">
        <v>0</v>
      </c>
      <c r="H42" s="87"/>
      <c r="I42" s="88"/>
      <c r="J42" s="89">
        <f t="shared" si="0"/>
        <v>0</v>
      </c>
      <c r="K42" s="89">
        <v>3.49</v>
      </c>
      <c r="L42" s="90">
        <v>4.2</v>
      </c>
      <c r="M42" s="87">
        <v>0.5</v>
      </c>
      <c r="N42" s="91">
        <f>ROUND(K42*M42,2)</f>
        <v>1.75</v>
      </c>
      <c r="O42" s="89">
        <f>MIN($O$4,N42)</f>
        <v>1.75</v>
      </c>
      <c r="P42" s="92">
        <f>ROUND(O42*$J42,2)</f>
        <v>0</v>
      </c>
      <c r="Q42" s="57"/>
    </row>
    <row r="43" spans="2:17" ht="13.5" customHeight="1" x14ac:dyDescent="0.2">
      <c r="B43" s="369"/>
      <c r="C43" s="82"/>
      <c r="D43" s="83" t="s">
        <v>87</v>
      </c>
      <c r="E43" s="84" t="s">
        <v>88</v>
      </c>
      <c r="F43" s="85" t="s">
        <v>84</v>
      </c>
      <c r="G43" s="86">
        <v>0</v>
      </c>
      <c r="H43" s="87"/>
      <c r="I43" s="88"/>
      <c r="J43" s="89">
        <f t="shared" si="0"/>
        <v>0</v>
      </c>
      <c r="K43" s="89">
        <v>3.49</v>
      </c>
      <c r="L43" s="90">
        <v>4.2</v>
      </c>
      <c r="M43" s="87">
        <v>0.5</v>
      </c>
      <c r="N43" s="91">
        <f t="shared" si="6"/>
        <v>1.75</v>
      </c>
      <c r="O43" s="89">
        <f t="shared" si="7"/>
        <v>1.75</v>
      </c>
      <c r="P43" s="92">
        <f t="shared" si="3"/>
        <v>0</v>
      </c>
      <c r="Q43" s="57"/>
    </row>
    <row r="44" spans="2:17" ht="13.5" customHeight="1" x14ac:dyDescent="0.2">
      <c r="B44" s="369"/>
      <c r="C44" s="82"/>
      <c r="D44" s="83" t="s">
        <v>89</v>
      </c>
      <c r="E44" s="84" t="s">
        <v>90</v>
      </c>
      <c r="F44" s="85" t="s">
        <v>84</v>
      </c>
      <c r="G44" s="86">
        <v>0.11</v>
      </c>
      <c r="H44" s="87"/>
      <c r="I44" s="88"/>
      <c r="J44" s="89">
        <f t="shared" si="0"/>
        <v>0.11</v>
      </c>
      <c r="K44" s="89">
        <v>10.44</v>
      </c>
      <c r="L44" s="90">
        <v>4.2</v>
      </c>
      <c r="M44" s="87">
        <v>0.5</v>
      </c>
      <c r="N44" s="91">
        <f t="shared" si="6"/>
        <v>5.22</v>
      </c>
      <c r="O44" s="89">
        <f t="shared" si="7"/>
        <v>5.22</v>
      </c>
      <c r="P44" s="92">
        <f t="shared" si="3"/>
        <v>0.56999999999999995</v>
      </c>
      <c r="Q44" s="57"/>
    </row>
    <row r="45" spans="2:17" ht="13.5" customHeight="1" thickBot="1" x14ac:dyDescent="0.25">
      <c r="B45" s="364"/>
      <c r="C45" s="46"/>
      <c r="D45" s="47" t="s">
        <v>92</v>
      </c>
      <c r="E45" s="48" t="s">
        <v>93</v>
      </c>
      <c r="F45" s="102" t="s">
        <v>84</v>
      </c>
      <c r="G45" s="50">
        <v>0.15</v>
      </c>
      <c r="H45" s="51"/>
      <c r="I45" s="52"/>
      <c r="J45" s="53">
        <f t="shared" si="0"/>
        <v>0.15</v>
      </c>
      <c r="K45" s="53">
        <v>10.44</v>
      </c>
      <c r="L45" s="54">
        <v>4.2</v>
      </c>
      <c r="M45" s="51">
        <v>0.5</v>
      </c>
      <c r="N45" s="55">
        <f t="shared" si="6"/>
        <v>5.22</v>
      </c>
      <c r="O45" s="53">
        <f t="shared" si="7"/>
        <v>5.22</v>
      </c>
      <c r="P45" s="56">
        <f t="shared" si="3"/>
        <v>0.78</v>
      </c>
      <c r="Q45" s="57"/>
    </row>
    <row r="46" spans="2:17" ht="13.5" customHeight="1" x14ac:dyDescent="0.2">
      <c r="B46" s="103" t="s">
        <v>94</v>
      </c>
      <c r="C46" s="70"/>
      <c r="D46" s="71"/>
      <c r="E46" s="72"/>
      <c r="F46" s="73"/>
      <c r="G46" s="74"/>
      <c r="H46" s="75"/>
      <c r="I46" s="76"/>
      <c r="J46" s="77"/>
      <c r="K46" s="77"/>
      <c r="L46" s="78"/>
      <c r="M46" s="75"/>
      <c r="N46" s="79"/>
      <c r="O46" s="77"/>
      <c r="P46" s="80"/>
      <c r="Q46" s="57"/>
    </row>
    <row r="47" spans="2:17" ht="13.5" customHeight="1" x14ac:dyDescent="0.2">
      <c r="B47" s="369"/>
      <c r="C47" s="82"/>
      <c r="D47" s="83" t="s">
        <v>95</v>
      </c>
      <c r="E47" s="84" t="s">
        <v>96</v>
      </c>
      <c r="F47" s="85" t="s">
        <v>20</v>
      </c>
      <c r="G47" s="86">
        <v>3.69</v>
      </c>
      <c r="H47" s="87"/>
      <c r="I47" s="88"/>
      <c r="J47" s="89">
        <f t="shared" si="0"/>
        <v>3.69</v>
      </c>
      <c r="K47" s="89">
        <v>9.85</v>
      </c>
      <c r="L47" s="90">
        <v>7.55</v>
      </c>
      <c r="M47" s="87">
        <v>0.5</v>
      </c>
      <c r="N47" s="91">
        <f t="shared" si="6"/>
        <v>4.93</v>
      </c>
      <c r="O47" s="89">
        <f>MIN($O$4,N47)</f>
        <v>4.93</v>
      </c>
      <c r="P47" s="92">
        <f t="shared" si="3"/>
        <v>18.190000000000001</v>
      </c>
      <c r="Q47" s="57"/>
    </row>
    <row r="48" spans="2:17" ht="13.5" customHeight="1" x14ac:dyDescent="0.2">
      <c r="B48" s="369"/>
      <c r="C48" s="82"/>
      <c r="D48" s="83" t="s">
        <v>97</v>
      </c>
      <c r="E48" s="84" t="s">
        <v>98</v>
      </c>
      <c r="F48" s="85" t="s">
        <v>20</v>
      </c>
      <c r="G48" s="86">
        <v>0.86</v>
      </c>
      <c r="H48" s="87"/>
      <c r="I48" s="88"/>
      <c r="J48" s="89">
        <f t="shared" si="0"/>
        <v>0.86</v>
      </c>
      <c r="K48" s="89">
        <v>9.85</v>
      </c>
      <c r="L48" s="90">
        <v>7.55</v>
      </c>
      <c r="M48" s="87">
        <v>0.5</v>
      </c>
      <c r="N48" s="91">
        <f t="shared" si="6"/>
        <v>4.93</v>
      </c>
      <c r="O48" s="89">
        <f>MIN($O$4,N48)</f>
        <v>4.93</v>
      </c>
      <c r="P48" s="92">
        <f t="shared" si="3"/>
        <v>4.24</v>
      </c>
      <c r="Q48" s="57"/>
    </row>
    <row r="49" spans="2:17" ht="13.5" customHeight="1" x14ac:dyDescent="0.2">
      <c r="B49" s="371"/>
      <c r="C49" s="94"/>
      <c r="D49" s="83" t="s">
        <v>99</v>
      </c>
      <c r="E49" s="84" t="s">
        <v>100</v>
      </c>
      <c r="F49" s="85" t="s">
        <v>101</v>
      </c>
      <c r="G49" s="86">
        <v>0.14000000000000001</v>
      </c>
      <c r="H49" s="87"/>
      <c r="I49" s="88"/>
      <c r="J49" s="89">
        <f t="shared" si="0"/>
        <v>0.14000000000000001</v>
      </c>
      <c r="K49" s="89">
        <v>9.85</v>
      </c>
      <c r="L49" s="90">
        <v>7.55</v>
      </c>
      <c r="M49" s="87">
        <v>0.5</v>
      </c>
      <c r="N49" s="91">
        <f t="shared" si="6"/>
        <v>4.93</v>
      </c>
      <c r="O49" s="89">
        <f>MIN($O$4,N49)</f>
        <v>4.93</v>
      </c>
      <c r="P49" s="105">
        <f t="shared" si="3"/>
        <v>0.69</v>
      </c>
      <c r="Q49" s="57"/>
    </row>
    <row r="50" spans="2:17" ht="13.5" customHeight="1" x14ac:dyDescent="0.2">
      <c r="B50" s="371"/>
      <c r="C50" s="94"/>
      <c r="D50" s="83" t="s">
        <v>102</v>
      </c>
      <c r="E50" s="84" t="s">
        <v>103</v>
      </c>
      <c r="F50" s="85" t="s">
        <v>20</v>
      </c>
      <c r="G50" s="86">
        <v>1.52</v>
      </c>
      <c r="H50" s="87"/>
      <c r="I50" s="88"/>
      <c r="J50" s="89">
        <f>ROUND(G50*(1-H50),2)</f>
        <v>1.52</v>
      </c>
      <c r="K50" s="89">
        <v>9.85</v>
      </c>
      <c r="L50" s="90">
        <v>7.55</v>
      </c>
      <c r="M50" s="87">
        <v>1.5</v>
      </c>
      <c r="N50" s="91">
        <f>ROUND(K50*M50,2)</f>
        <v>14.78</v>
      </c>
      <c r="O50" s="89">
        <f>MIN($O$4,N50)</f>
        <v>6</v>
      </c>
      <c r="P50" s="105">
        <f>ROUND(O50*$J50,2)</f>
        <v>9.1199999999999992</v>
      </c>
      <c r="Q50" s="57"/>
    </row>
    <row r="51" spans="2:17" ht="13.5" customHeight="1" thickBot="1" x14ac:dyDescent="0.25">
      <c r="B51" s="364"/>
      <c r="C51" s="46"/>
      <c r="D51" s="60" t="s">
        <v>104</v>
      </c>
      <c r="E51" s="61" t="s">
        <v>105</v>
      </c>
      <c r="F51" s="102" t="s">
        <v>20</v>
      </c>
      <c r="G51" s="62">
        <v>3.64</v>
      </c>
      <c r="H51" s="63">
        <v>0.3</v>
      </c>
      <c r="I51" s="64" t="s">
        <v>77</v>
      </c>
      <c r="J51" s="65">
        <f t="shared" si="0"/>
        <v>2.5499999999999998</v>
      </c>
      <c r="K51" s="65">
        <v>9.85</v>
      </c>
      <c r="L51" s="66">
        <v>7.55</v>
      </c>
      <c r="M51" s="63">
        <v>0.5</v>
      </c>
      <c r="N51" s="67">
        <f t="shared" si="6"/>
        <v>4.93</v>
      </c>
      <c r="O51" s="65">
        <f>MIN($O$4,N51)</f>
        <v>4.93</v>
      </c>
      <c r="P51" s="68">
        <f t="shared" si="3"/>
        <v>12.57</v>
      </c>
      <c r="Q51" s="57"/>
    </row>
    <row r="52" spans="2:17" ht="13.5" customHeight="1" x14ac:dyDescent="0.2">
      <c r="B52" s="107" t="s">
        <v>106</v>
      </c>
      <c r="C52" s="108"/>
      <c r="D52" s="109"/>
      <c r="E52" s="35"/>
      <c r="F52" s="36"/>
      <c r="G52" s="37"/>
      <c r="H52" s="38"/>
      <c r="I52" s="39"/>
      <c r="J52" s="40"/>
      <c r="K52" s="40"/>
      <c r="L52" s="41"/>
      <c r="M52" s="38"/>
      <c r="N52" s="42"/>
      <c r="O52" s="40"/>
      <c r="P52" s="110"/>
      <c r="Q52" s="57"/>
    </row>
    <row r="53" spans="2:17" ht="13.5" customHeight="1" x14ac:dyDescent="0.2">
      <c r="B53" s="369"/>
      <c r="C53" s="82"/>
      <c r="D53" s="83" t="s">
        <v>107</v>
      </c>
      <c r="E53" s="84" t="s">
        <v>108</v>
      </c>
      <c r="F53" s="85" t="s">
        <v>20</v>
      </c>
      <c r="G53" s="86">
        <v>1.45</v>
      </c>
      <c r="H53" s="87"/>
      <c r="I53" s="88"/>
      <c r="J53" s="89">
        <f t="shared" si="0"/>
        <v>1.45</v>
      </c>
      <c r="K53" s="89">
        <v>14.65</v>
      </c>
      <c r="L53" s="90">
        <v>10.92</v>
      </c>
      <c r="M53" s="87">
        <v>0.5</v>
      </c>
      <c r="N53" s="91">
        <f t="shared" si="6"/>
        <v>7.33</v>
      </c>
      <c r="O53" s="89">
        <f>MIN($O$4,N53)</f>
        <v>6</v>
      </c>
      <c r="P53" s="92">
        <f t="shared" si="3"/>
        <v>8.6999999999999993</v>
      </c>
      <c r="Q53" s="57"/>
    </row>
    <row r="54" spans="2:17" ht="13.5" customHeight="1" x14ac:dyDescent="0.2">
      <c r="B54" s="369"/>
      <c r="C54" s="82"/>
      <c r="D54" s="83" t="s">
        <v>109</v>
      </c>
      <c r="E54" s="84" t="s">
        <v>110</v>
      </c>
      <c r="F54" s="85" t="s">
        <v>20</v>
      </c>
      <c r="G54" s="86">
        <v>1.52</v>
      </c>
      <c r="H54" s="87"/>
      <c r="I54" s="88"/>
      <c r="J54" s="89">
        <f t="shared" si="0"/>
        <v>1.52</v>
      </c>
      <c r="K54" s="89">
        <v>14.65</v>
      </c>
      <c r="L54" s="90">
        <v>10.92</v>
      </c>
      <c r="M54" s="87">
        <v>0.5</v>
      </c>
      <c r="N54" s="91">
        <f t="shared" si="6"/>
        <v>7.33</v>
      </c>
      <c r="O54" s="89">
        <f>MIN($O$4,N54)</f>
        <v>6</v>
      </c>
      <c r="P54" s="92">
        <f t="shared" si="3"/>
        <v>9.1199999999999992</v>
      </c>
      <c r="Q54" s="57"/>
    </row>
    <row r="55" spans="2:17" ht="13.5" customHeight="1" x14ac:dyDescent="0.2">
      <c r="B55" s="369"/>
      <c r="C55" s="82"/>
      <c r="D55" s="83" t="s">
        <v>111</v>
      </c>
      <c r="E55" s="84" t="s">
        <v>112</v>
      </c>
      <c r="F55" s="85" t="s">
        <v>20</v>
      </c>
      <c r="G55" s="86">
        <v>3.93</v>
      </c>
      <c r="H55" s="87"/>
      <c r="I55" s="88"/>
      <c r="J55" s="89">
        <f t="shared" si="0"/>
        <v>3.93</v>
      </c>
      <c r="K55" s="89">
        <v>9.85</v>
      </c>
      <c r="L55" s="90">
        <v>10.92</v>
      </c>
      <c r="M55" s="87">
        <v>0.5</v>
      </c>
      <c r="N55" s="91">
        <f t="shared" si="6"/>
        <v>4.93</v>
      </c>
      <c r="O55" s="89">
        <f>MIN($O$4,N55)</f>
        <v>4.93</v>
      </c>
      <c r="P55" s="92">
        <f t="shared" si="3"/>
        <v>19.37</v>
      </c>
      <c r="Q55" s="57"/>
    </row>
    <row r="56" spans="2:17" ht="13.5" customHeight="1" x14ac:dyDescent="0.2">
      <c r="B56" s="369"/>
      <c r="C56" s="82"/>
      <c r="D56" s="83" t="s">
        <v>113</v>
      </c>
      <c r="E56" s="84" t="s">
        <v>114</v>
      </c>
      <c r="F56" s="85" t="s">
        <v>20</v>
      </c>
      <c r="G56" s="86">
        <v>1.85</v>
      </c>
      <c r="H56" s="87"/>
      <c r="I56" s="88"/>
      <c r="J56" s="89">
        <f t="shared" si="0"/>
        <v>1.85</v>
      </c>
      <c r="K56" s="89">
        <v>14.65</v>
      </c>
      <c r="L56" s="90">
        <v>10.92</v>
      </c>
      <c r="M56" s="87">
        <v>0.5</v>
      </c>
      <c r="N56" s="91">
        <f t="shared" si="6"/>
        <v>7.33</v>
      </c>
      <c r="O56" s="89">
        <f>MIN($O$4,N56)</f>
        <v>6</v>
      </c>
      <c r="P56" s="92">
        <f t="shared" si="3"/>
        <v>11.1</v>
      </c>
      <c r="Q56" s="57"/>
    </row>
    <row r="57" spans="2:17" ht="13.5" customHeight="1" thickBot="1" x14ac:dyDescent="0.25">
      <c r="B57" s="364"/>
      <c r="C57" s="46"/>
      <c r="D57" s="47" t="s">
        <v>115</v>
      </c>
      <c r="E57" s="48" t="s">
        <v>116</v>
      </c>
      <c r="F57" s="102" t="s">
        <v>20</v>
      </c>
      <c r="G57" s="50">
        <v>1.33</v>
      </c>
      <c r="H57" s="51"/>
      <c r="I57" s="52"/>
      <c r="J57" s="53">
        <f t="shared" si="0"/>
        <v>1.33</v>
      </c>
      <c r="K57" s="53">
        <v>14.65</v>
      </c>
      <c r="L57" s="54">
        <v>10.92</v>
      </c>
      <c r="M57" s="51">
        <v>0.5</v>
      </c>
      <c r="N57" s="55">
        <f t="shared" si="6"/>
        <v>7.33</v>
      </c>
      <c r="O57" s="53">
        <f>MIN($O$4,N57)</f>
        <v>6</v>
      </c>
      <c r="P57" s="56">
        <f t="shared" si="3"/>
        <v>7.98</v>
      </c>
      <c r="Q57" s="57"/>
    </row>
    <row r="58" spans="2:17" ht="13.5" customHeight="1" x14ac:dyDescent="0.2">
      <c r="B58" s="103" t="s">
        <v>117</v>
      </c>
      <c r="C58" s="70"/>
      <c r="D58" s="71"/>
      <c r="E58" s="72"/>
      <c r="F58" s="73"/>
      <c r="G58" s="74"/>
      <c r="H58" s="75"/>
      <c r="I58" s="76"/>
      <c r="J58" s="77"/>
      <c r="K58" s="77"/>
      <c r="L58" s="78"/>
      <c r="M58" s="75"/>
      <c r="N58" s="79"/>
      <c r="O58" s="77"/>
      <c r="P58" s="80"/>
      <c r="Q58" s="57"/>
    </row>
    <row r="59" spans="2:17" ht="13.5" customHeight="1" x14ac:dyDescent="0.2">
      <c r="B59" s="369"/>
      <c r="C59" s="112" t="s">
        <v>383</v>
      </c>
      <c r="D59" s="83"/>
      <c r="E59" s="84"/>
      <c r="F59" s="85"/>
      <c r="G59" s="86"/>
      <c r="H59" s="87"/>
      <c r="I59" s="88"/>
      <c r="J59" s="89"/>
      <c r="K59" s="89"/>
      <c r="L59" s="90"/>
      <c r="M59" s="87"/>
      <c r="N59" s="91"/>
      <c r="O59" s="89"/>
      <c r="P59" s="92"/>
      <c r="Q59" s="57"/>
    </row>
    <row r="60" spans="2:17" ht="13.5" customHeight="1" x14ac:dyDescent="0.2">
      <c r="B60" s="369"/>
      <c r="C60" s="82"/>
      <c r="D60" s="83" t="s">
        <v>119</v>
      </c>
      <c r="E60" s="84" t="s">
        <v>120</v>
      </c>
      <c r="F60" s="85" t="s">
        <v>20</v>
      </c>
      <c r="G60" s="86">
        <v>3.11</v>
      </c>
      <c r="H60" s="87">
        <v>0.4</v>
      </c>
      <c r="I60" s="88" t="s">
        <v>77</v>
      </c>
      <c r="J60" s="89">
        <f t="shared" si="0"/>
        <v>1.87</v>
      </c>
      <c r="K60" s="89">
        <v>4.45</v>
      </c>
      <c r="L60" s="89">
        <v>6.43</v>
      </c>
      <c r="M60" s="87">
        <v>0.5</v>
      </c>
      <c r="N60" s="89">
        <f t="shared" si="6"/>
        <v>2.23</v>
      </c>
      <c r="O60" s="89">
        <f t="shared" ref="O60:O70" si="11">MIN(4,N60)</f>
        <v>2.23</v>
      </c>
      <c r="P60" s="105">
        <f t="shared" si="3"/>
        <v>4.17</v>
      </c>
      <c r="Q60" s="57"/>
    </row>
    <row r="61" spans="2:17" ht="13.5" customHeight="1" x14ac:dyDescent="0.2">
      <c r="B61" s="369"/>
      <c r="C61" s="82"/>
      <c r="D61" s="83" t="s">
        <v>121</v>
      </c>
      <c r="E61" s="84" t="s">
        <v>122</v>
      </c>
      <c r="F61" s="85" t="s">
        <v>20</v>
      </c>
      <c r="G61" s="86">
        <v>4.9000000000000004</v>
      </c>
      <c r="H61" s="87">
        <v>0.43</v>
      </c>
      <c r="I61" s="88" t="s">
        <v>123</v>
      </c>
      <c r="J61" s="89">
        <f t="shared" si="0"/>
        <v>2.79</v>
      </c>
      <c r="K61" s="89">
        <v>4.45</v>
      </c>
      <c r="L61" s="89">
        <v>6.43</v>
      </c>
      <c r="M61" s="87">
        <v>0.5</v>
      </c>
      <c r="N61" s="89">
        <f t="shared" si="6"/>
        <v>2.23</v>
      </c>
      <c r="O61" s="89">
        <f t="shared" si="11"/>
        <v>2.23</v>
      </c>
      <c r="P61" s="105">
        <f t="shared" si="3"/>
        <v>6.22</v>
      </c>
      <c r="Q61" s="57"/>
    </row>
    <row r="62" spans="2:17" ht="13.5" customHeight="1" x14ac:dyDescent="0.2">
      <c r="B62" s="369"/>
      <c r="C62" s="82"/>
      <c r="D62" s="83" t="s">
        <v>124</v>
      </c>
      <c r="E62" s="84" t="s">
        <v>125</v>
      </c>
      <c r="F62" s="85" t="s">
        <v>126</v>
      </c>
      <c r="G62" s="86">
        <v>13.91</v>
      </c>
      <c r="H62" s="87">
        <v>0.42</v>
      </c>
      <c r="I62" s="88" t="s">
        <v>123</v>
      </c>
      <c r="J62" s="89">
        <f t="shared" si="0"/>
        <v>8.07</v>
      </c>
      <c r="K62" s="89">
        <v>1.2</v>
      </c>
      <c r="L62" s="89">
        <v>1.2</v>
      </c>
      <c r="M62" s="87">
        <v>0.5</v>
      </c>
      <c r="N62" s="89">
        <f t="shared" si="6"/>
        <v>0.6</v>
      </c>
      <c r="O62" s="89">
        <f t="shared" si="11"/>
        <v>0.6</v>
      </c>
      <c r="P62" s="105">
        <f t="shared" si="3"/>
        <v>4.84</v>
      </c>
      <c r="Q62" s="57"/>
    </row>
    <row r="63" spans="2:17" ht="13.5" customHeight="1" x14ac:dyDescent="0.2">
      <c r="B63" s="369"/>
      <c r="C63" s="82"/>
      <c r="D63" s="83" t="s">
        <v>127</v>
      </c>
      <c r="E63" s="84" t="s">
        <v>128</v>
      </c>
      <c r="F63" s="85" t="s">
        <v>20</v>
      </c>
      <c r="G63" s="86">
        <v>48.48</v>
      </c>
      <c r="H63" s="87">
        <v>0.56000000000000005</v>
      </c>
      <c r="I63" s="88" t="s">
        <v>77</v>
      </c>
      <c r="J63" s="89">
        <f t="shared" si="0"/>
        <v>21.33</v>
      </c>
      <c r="K63" s="89">
        <v>1.2</v>
      </c>
      <c r="L63" s="89">
        <v>1.2</v>
      </c>
      <c r="M63" s="87">
        <v>0.5</v>
      </c>
      <c r="N63" s="89">
        <f t="shared" si="6"/>
        <v>0.6</v>
      </c>
      <c r="O63" s="89">
        <f t="shared" si="11"/>
        <v>0.6</v>
      </c>
      <c r="P63" s="105">
        <f t="shared" si="3"/>
        <v>12.8</v>
      </c>
      <c r="Q63" s="57"/>
    </row>
    <row r="64" spans="2:17" ht="13.5" customHeight="1" x14ac:dyDescent="0.2">
      <c r="B64" s="369"/>
      <c r="C64" s="82"/>
      <c r="D64" s="83" t="s">
        <v>129</v>
      </c>
      <c r="E64" s="84" t="s">
        <v>128</v>
      </c>
      <c r="F64" s="85" t="s">
        <v>20</v>
      </c>
      <c r="G64" s="86">
        <v>56.52</v>
      </c>
      <c r="H64" s="87">
        <v>0.75</v>
      </c>
      <c r="I64" s="88" t="s">
        <v>77</v>
      </c>
      <c r="J64" s="89">
        <f t="shared" si="0"/>
        <v>14.13</v>
      </c>
      <c r="K64" s="89">
        <v>1.2</v>
      </c>
      <c r="L64" s="89">
        <v>1.2</v>
      </c>
      <c r="M64" s="87">
        <v>0.5</v>
      </c>
      <c r="N64" s="89">
        <f t="shared" si="6"/>
        <v>0.6</v>
      </c>
      <c r="O64" s="89">
        <f t="shared" si="11"/>
        <v>0.6</v>
      </c>
      <c r="P64" s="105">
        <f t="shared" si="3"/>
        <v>8.48</v>
      </c>
      <c r="Q64" s="57"/>
    </row>
    <row r="65" spans="2:17" ht="13.5" customHeight="1" x14ac:dyDescent="0.2">
      <c r="B65" s="369"/>
      <c r="C65" s="82"/>
      <c r="D65" s="83" t="s">
        <v>130</v>
      </c>
      <c r="E65" s="84" t="s">
        <v>128</v>
      </c>
      <c r="F65" s="85" t="s">
        <v>20</v>
      </c>
      <c r="G65" s="86">
        <v>91.35</v>
      </c>
      <c r="H65" s="87">
        <v>0.75</v>
      </c>
      <c r="I65" s="88" t="s">
        <v>77</v>
      </c>
      <c r="J65" s="89">
        <f t="shared" si="0"/>
        <v>22.84</v>
      </c>
      <c r="K65" s="89">
        <v>1.2</v>
      </c>
      <c r="L65" s="89">
        <v>1.2</v>
      </c>
      <c r="M65" s="87">
        <v>0.5</v>
      </c>
      <c r="N65" s="89">
        <f t="shared" si="6"/>
        <v>0.6</v>
      </c>
      <c r="O65" s="89">
        <f t="shared" si="11"/>
        <v>0.6</v>
      </c>
      <c r="P65" s="105">
        <f t="shared" si="3"/>
        <v>13.7</v>
      </c>
      <c r="Q65" s="57"/>
    </row>
    <row r="66" spans="2:17" ht="13.5" customHeight="1" x14ac:dyDescent="0.2">
      <c r="B66" s="369"/>
      <c r="C66" s="82"/>
      <c r="D66" s="83" t="s">
        <v>131</v>
      </c>
      <c r="E66" s="84" t="s">
        <v>132</v>
      </c>
      <c r="F66" s="85" t="s">
        <v>20</v>
      </c>
      <c r="G66" s="86">
        <v>2.42</v>
      </c>
      <c r="H66" s="87">
        <v>0.2</v>
      </c>
      <c r="I66" s="88" t="s">
        <v>77</v>
      </c>
      <c r="J66" s="89">
        <f>ROUND(G66*(1-H66),2)</f>
        <v>1.94</v>
      </c>
      <c r="K66" s="89">
        <v>4.45</v>
      </c>
      <c r="L66" s="89">
        <v>6.43</v>
      </c>
      <c r="M66" s="87">
        <v>0.5</v>
      </c>
      <c r="N66" s="89">
        <f>ROUND(K66*M66,2)</f>
        <v>2.23</v>
      </c>
      <c r="O66" s="89">
        <f>MIN(4,N66)</f>
        <v>2.23</v>
      </c>
      <c r="P66" s="105">
        <f>ROUND(O66*$J66,2)</f>
        <v>4.33</v>
      </c>
      <c r="Q66" s="57"/>
    </row>
    <row r="67" spans="2:17" ht="13.5" customHeight="1" x14ac:dyDescent="0.2">
      <c r="B67" s="369"/>
      <c r="C67" s="82"/>
      <c r="D67" s="83" t="s">
        <v>133</v>
      </c>
      <c r="E67" s="84" t="s">
        <v>134</v>
      </c>
      <c r="F67" s="85" t="s">
        <v>20</v>
      </c>
      <c r="G67" s="86">
        <v>3.75</v>
      </c>
      <c r="H67" s="87">
        <v>0.2</v>
      </c>
      <c r="I67" s="88" t="s">
        <v>77</v>
      </c>
      <c r="J67" s="89">
        <f t="shared" si="0"/>
        <v>3</v>
      </c>
      <c r="K67" s="89">
        <v>4.45</v>
      </c>
      <c r="L67" s="89">
        <v>6.43</v>
      </c>
      <c r="M67" s="87">
        <v>0.5</v>
      </c>
      <c r="N67" s="89">
        <f t="shared" si="6"/>
        <v>2.23</v>
      </c>
      <c r="O67" s="89">
        <f t="shared" si="11"/>
        <v>2.23</v>
      </c>
      <c r="P67" s="105">
        <f t="shared" si="3"/>
        <v>6.69</v>
      </c>
      <c r="Q67" s="57"/>
    </row>
    <row r="68" spans="2:17" ht="13.5" customHeight="1" x14ac:dyDescent="0.2">
      <c r="B68" s="369"/>
      <c r="C68" s="82"/>
      <c r="D68" s="83" t="s">
        <v>135</v>
      </c>
      <c r="E68" s="84" t="s">
        <v>136</v>
      </c>
      <c r="F68" s="85" t="s">
        <v>137</v>
      </c>
      <c r="G68" s="86">
        <v>4.8499999999999996</v>
      </c>
      <c r="H68" s="87">
        <v>0.4</v>
      </c>
      <c r="I68" s="88" t="s">
        <v>77</v>
      </c>
      <c r="J68" s="89">
        <f t="shared" si="0"/>
        <v>2.91</v>
      </c>
      <c r="K68" s="89">
        <v>4.45</v>
      </c>
      <c r="L68" s="89">
        <v>6.43</v>
      </c>
      <c r="M68" s="87">
        <v>0.5</v>
      </c>
      <c r="N68" s="89">
        <f t="shared" si="6"/>
        <v>2.23</v>
      </c>
      <c r="O68" s="89">
        <f t="shared" si="11"/>
        <v>2.23</v>
      </c>
      <c r="P68" s="105">
        <f t="shared" si="3"/>
        <v>6.49</v>
      </c>
      <c r="Q68" s="57"/>
    </row>
    <row r="69" spans="2:17" ht="13.5" customHeight="1" x14ac:dyDescent="0.2">
      <c r="B69" s="369"/>
      <c r="C69" s="82"/>
      <c r="D69" s="83" t="s">
        <v>138</v>
      </c>
      <c r="E69" s="84" t="s">
        <v>139</v>
      </c>
      <c r="F69" s="85" t="s">
        <v>20</v>
      </c>
      <c r="G69" s="86">
        <v>14.2</v>
      </c>
      <c r="H69" s="87">
        <v>0.4</v>
      </c>
      <c r="I69" s="88" t="s">
        <v>77</v>
      </c>
      <c r="J69" s="89">
        <f t="shared" si="0"/>
        <v>8.52</v>
      </c>
      <c r="K69" s="89">
        <v>1.2</v>
      </c>
      <c r="L69" s="89">
        <v>1.2</v>
      </c>
      <c r="M69" s="87">
        <v>0.5</v>
      </c>
      <c r="N69" s="89">
        <f t="shared" si="6"/>
        <v>0.6</v>
      </c>
      <c r="O69" s="89">
        <f t="shared" si="11"/>
        <v>0.6</v>
      </c>
      <c r="P69" s="105">
        <f t="shared" si="3"/>
        <v>5.1100000000000003</v>
      </c>
      <c r="Q69" s="57"/>
    </row>
    <row r="70" spans="2:17" ht="13.5" customHeight="1" thickBot="1" x14ac:dyDescent="0.25">
      <c r="B70" s="364"/>
      <c r="C70" s="46"/>
      <c r="D70" s="47" t="s">
        <v>140</v>
      </c>
      <c r="E70" s="48" t="s">
        <v>141</v>
      </c>
      <c r="F70" s="102" t="s">
        <v>20</v>
      </c>
      <c r="G70" s="50">
        <v>3.75</v>
      </c>
      <c r="H70" s="51">
        <v>0.28000000000000003</v>
      </c>
      <c r="I70" s="52" t="s">
        <v>123</v>
      </c>
      <c r="J70" s="53">
        <f t="shared" si="0"/>
        <v>2.7</v>
      </c>
      <c r="K70" s="53">
        <v>4.45</v>
      </c>
      <c r="L70" s="53">
        <v>6.43</v>
      </c>
      <c r="M70" s="51">
        <v>0.5</v>
      </c>
      <c r="N70" s="53">
        <f t="shared" si="6"/>
        <v>2.23</v>
      </c>
      <c r="O70" s="53">
        <f t="shared" si="11"/>
        <v>2.23</v>
      </c>
      <c r="P70" s="56">
        <f t="shared" si="3"/>
        <v>6.02</v>
      </c>
      <c r="Q70" s="57"/>
    </row>
    <row r="71" spans="2:17" ht="13.5" customHeight="1" x14ac:dyDescent="0.2">
      <c r="B71" s="376"/>
      <c r="C71" s="113" t="s">
        <v>394</v>
      </c>
      <c r="D71" s="109"/>
      <c r="E71" s="35"/>
      <c r="F71" s="36"/>
      <c r="G71" s="37"/>
      <c r="H71" s="38"/>
      <c r="I71" s="39"/>
      <c r="J71" s="40"/>
      <c r="K71" s="40"/>
      <c r="L71" s="40"/>
      <c r="M71" s="38"/>
      <c r="N71" s="40"/>
      <c r="O71" s="40"/>
      <c r="P71" s="114"/>
      <c r="Q71" s="57"/>
    </row>
    <row r="72" spans="2:17" ht="13.5" customHeight="1" x14ac:dyDescent="0.2">
      <c r="B72" s="367"/>
      <c r="C72" s="609"/>
      <c r="D72" s="71" t="s">
        <v>602</v>
      </c>
      <c r="E72" s="72" t="s">
        <v>253</v>
      </c>
      <c r="F72" s="85" t="s">
        <v>20</v>
      </c>
      <c r="G72" s="86">
        <v>12.55</v>
      </c>
      <c r="H72" s="87">
        <v>0.43</v>
      </c>
      <c r="I72" s="88" t="s">
        <v>123</v>
      </c>
      <c r="J72" s="89">
        <f t="shared" ref="J72" si="12">ROUND(G72*(1-H72),2)</f>
        <v>7.15</v>
      </c>
      <c r="K72" s="89">
        <v>6.07</v>
      </c>
      <c r="L72" s="89">
        <v>4.79</v>
      </c>
      <c r="M72" s="87">
        <v>0.5</v>
      </c>
      <c r="N72" s="89">
        <f t="shared" ref="N72" si="13">ROUND(K72*M72,2)</f>
        <v>3.04</v>
      </c>
      <c r="O72" s="89">
        <f t="shared" ref="O72" si="14">MIN(4,N72)</f>
        <v>3.04</v>
      </c>
      <c r="P72" s="105">
        <f t="shared" si="3"/>
        <v>21.74</v>
      </c>
      <c r="Q72" s="57"/>
    </row>
    <row r="73" spans="2:17" ht="13.5" customHeight="1" x14ac:dyDescent="0.2">
      <c r="B73" s="369"/>
      <c r="C73" s="82"/>
      <c r="D73" s="83" t="s">
        <v>143</v>
      </c>
      <c r="E73" s="84" t="s">
        <v>144</v>
      </c>
      <c r="F73" s="85" t="s">
        <v>20</v>
      </c>
      <c r="G73" s="86">
        <v>44.61</v>
      </c>
      <c r="H73" s="87">
        <v>0.5</v>
      </c>
      <c r="I73" s="88" t="s">
        <v>123</v>
      </c>
      <c r="J73" s="89">
        <f t="shared" si="0"/>
        <v>22.31</v>
      </c>
      <c r="K73" s="89">
        <v>5.64</v>
      </c>
      <c r="L73" s="89">
        <v>4.79</v>
      </c>
      <c r="M73" s="87">
        <v>0.5</v>
      </c>
      <c r="N73" s="89">
        <f t="shared" si="6"/>
        <v>2.82</v>
      </c>
      <c r="O73" s="89">
        <f t="shared" ref="O73:O78" si="15">MIN(4,N73)</f>
        <v>2.82</v>
      </c>
      <c r="P73" s="105">
        <f t="shared" si="3"/>
        <v>62.91</v>
      </c>
      <c r="Q73" s="57"/>
    </row>
    <row r="74" spans="2:17" ht="13.5" customHeight="1" x14ac:dyDescent="0.2">
      <c r="B74" s="369"/>
      <c r="C74" s="82"/>
      <c r="D74" s="83" t="s">
        <v>145</v>
      </c>
      <c r="E74" s="84" t="s">
        <v>146</v>
      </c>
      <c r="F74" s="85" t="s">
        <v>20</v>
      </c>
      <c r="G74" s="86">
        <v>43.18</v>
      </c>
      <c r="H74" s="87">
        <v>0.5</v>
      </c>
      <c r="I74" s="88" t="s">
        <v>77</v>
      </c>
      <c r="J74" s="89">
        <f t="shared" si="0"/>
        <v>21.59</v>
      </c>
      <c r="K74" s="89">
        <v>5.64</v>
      </c>
      <c r="L74" s="89">
        <v>4.79</v>
      </c>
      <c r="M74" s="87">
        <v>0.5</v>
      </c>
      <c r="N74" s="89">
        <f t="shared" si="6"/>
        <v>2.82</v>
      </c>
      <c r="O74" s="89">
        <f t="shared" si="15"/>
        <v>2.82</v>
      </c>
      <c r="P74" s="105">
        <f t="shared" si="3"/>
        <v>60.88</v>
      </c>
      <c r="Q74" s="57"/>
    </row>
    <row r="75" spans="2:17" ht="13.5" customHeight="1" x14ac:dyDescent="0.2">
      <c r="B75" s="369"/>
      <c r="C75" s="82"/>
      <c r="D75" s="83" t="s">
        <v>147</v>
      </c>
      <c r="E75" s="84" t="s">
        <v>148</v>
      </c>
      <c r="F75" s="85" t="s">
        <v>20</v>
      </c>
      <c r="G75" s="86">
        <v>9.57</v>
      </c>
      <c r="H75" s="87">
        <v>0.43</v>
      </c>
      <c r="I75" s="88" t="s">
        <v>123</v>
      </c>
      <c r="J75" s="89">
        <f t="shared" si="0"/>
        <v>5.45</v>
      </c>
      <c r="K75" s="89">
        <v>6.07</v>
      </c>
      <c r="L75" s="89">
        <v>4.79</v>
      </c>
      <c r="M75" s="87">
        <v>0.5</v>
      </c>
      <c r="N75" s="89">
        <f t="shared" si="6"/>
        <v>3.04</v>
      </c>
      <c r="O75" s="89">
        <f t="shared" si="15"/>
        <v>3.04</v>
      </c>
      <c r="P75" s="105">
        <f t="shared" si="3"/>
        <v>16.57</v>
      </c>
      <c r="Q75" s="57"/>
    </row>
    <row r="76" spans="2:17" ht="13.5" customHeight="1" x14ac:dyDescent="0.2">
      <c r="B76" s="371"/>
      <c r="C76" s="94"/>
      <c r="D76" s="83" t="s">
        <v>149</v>
      </c>
      <c r="E76" s="84" t="s">
        <v>150</v>
      </c>
      <c r="F76" s="85" t="s">
        <v>20</v>
      </c>
      <c r="G76" s="86">
        <v>7.8</v>
      </c>
      <c r="H76" s="87">
        <v>0.44</v>
      </c>
      <c r="I76" s="88" t="s">
        <v>123</v>
      </c>
      <c r="J76" s="89">
        <f t="shared" si="0"/>
        <v>4.37</v>
      </c>
      <c r="K76" s="89">
        <v>6.07</v>
      </c>
      <c r="L76" s="89">
        <v>4.79</v>
      </c>
      <c r="M76" s="87">
        <v>0.5</v>
      </c>
      <c r="N76" s="89">
        <f t="shared" si="6"/>
        <v>3.04</v>
      </c>
      <c r="O76" s="89">
        <f t="shared" si="15"/>
        <v>3.04</v>
      </c>
      <c r="P76" s="105">
        <f t="shared" si="3"/>
        <v>13.28</v>
      </c>
      <c r="Q76" s="57"/>
    </row>
    <row r="77" spans="2:17" ht="13.5" customHeight="1" x14ac:dyDescent="0.2">
      <c r="B77" s="369"/>
      <c r="C77" s="82"/>
      <c r="D77" s="83" t="s">
        <v>151</v>
      </c>
      <c r="E77" s="84" t="s">
        <v>152</v>
      </c>
      <c r="F77" s="85" t="s">
        <v>20</v>
      </c>
      <c r="G77" s="86">
        <v>11.36</v>
      </c>
      <c r="H77" s="87">
        <v>0.44</v>
      </c>
      <c r="I77" s="88" t="s">
        <v>123</v>
      </c>
      <c r="J77" s="89">
        <f>ROUND(G77*(1-H77),2)</f>
        <v>6.36</v>
      </c>
      <c r="K77" s="89">
        <v>6.07</v>
      </c>
      <c r="L77" s="89">
        <v>4.79</v>
      </c>
      <c r="M77" s="87">
        <v>0.5</v>
      </c>
      <c r="N77" s="89">
        <f>ROUND(K77*M77,2)</f>
        <v>3.04</v>
      </c>
      <c r="O77" s="89">
        <f t="shared" si="15"/>
        <v>3.04</v>
      </c>
      <c r="P77" s="105">
        <f>ROUND(O77*$J77,2)</f>
        <v>19.329999999999998</v>
      </c>
      <c r="Q77" s="57"/>
    </row>
    <row r="78" spans="2:17" ht="13.5" customHeight="1" thickBot="1" x14ac:dyDescent="0.25">
      <c r="B78" s="377"/>
      <c r="C78" s="59"/>
      <c r="D78" s="60" t="s">
        <v>153</v>
      </c>
      <c r="E78" s="61" t="s">
        <v>154</v>
      </c>
      <c r="F78" s="49" t="s">
        <v>20</v>
      </c>
      <c r="G78" s="62">
        <v>85.88</v>
      </c>
      <c r="H78" s="63">
        <v>0.7</v>
      </c>
      <c r="I78" s="64" t="s">
        <v>123</v>
      </c>
      <c r="J78" s="65">
        <f t="shared" si="0"/>
        <v>25.76</v>
      </c>
      <c r="K78" s="65">
        <v>4.53</v>
      </c>
      <c r="L78" s="65">
        <v>4.79</v>
      </c>
      <c r="M78" s="63">
        <v>0.5</v>
      </c>
      <c r="N78" s="65">
        <f t="shared" si="6"/>
        <v>2.27</v>
      </c>
      <c r="O78" s="65">
        <f t="shared" si="15"/>
        <v>2.27</v>
      </c>
      <c r="P78" s="68">
        <f t="shared" si="3"/>
        <v>58.48</v>
      </c>
      <c r="Q78" s="57"/>
    </row>
    <row r="79" spans="2:17" ht="13.5" customHeight="1" x14ac:dyDescent="0.2">
      <c r="B79" s="376"/>
      <c r="C79" s="113" t="s">
        <v>401</v>
      </c>
      <c r="D79" s="109"/>
      <c r="E79" s="35"/>
      <c r="F79" s="36"/>
      <c r="G79" s="37"/>
      <c r="H79" s="38"/>
      <c r="I79" s="39"/>
      <c r="J79" s="40"/>
      <c r="K79" s="40"/>
      <c r="L79" s="40"/>
      <c r="M79" s="38"/>
      <c r="N79" s="40"/>
      <c r="O79" s="40"/>
      <c r="P79" s="114"/>
      <c r="Q79" s="57"/>
    </row>
    <row r="80" spans="2:17" ht="13.5" customHeight="1" x14ac:dyDescent="0.2">
      <c r="B80" s="369"/>
      <c r="C80" s="82"/>
      <c r="D80" s="83" t="s">
        <v>156</v>
      </c>
      <c r="E80" s="84" t="s">
        <v>157</v>
      </c>
      <c r="F80" s="85" t="s">
        <v>20</v>
      </c>
      <c r="G80" s="86">
        <v>4.8600000000000003</v>
      </c>
      <c r="H80" s="87">
        <v>0.3</v>
      </c>
      <c r="I80" s="88" t="s">
        <v>158</v>
      </c>
      <c r="J80" s="89">
        <f t="shared" si="0"/>
        <v>3.4</v>
      </c>
      <c r="K80" s="89">
        <v>5.6</v>
      </c>
      <c r="L80" s="89">
        <v>6.43</v>
      </c>
      <c r="M80" s="87">
        <v>0.5</v>
      </c>
      <c r="N80" s="89">
        <f t="shared" si="6"/>
        <v>2.8</v>
      </c>
      <c r="O80" s="89">
        <f t="shared" ref="O80:O91" si="16">MIN(4,N80)</f>
        <v>2.8</v>
      </c>
      <c r="P80" s="105">
        <f t="shared" si="3"/>
        <v>9.52</v>
      </c>
      <c r="Q80" s="57"/>
    </row>
    <row r="81" spans="1:17" ht="13.5" customHeight="1" x14ac:dyDescent="0.2">
      <c r="B81" s="369"/>
      <c r="C81" s="82"/>
      <c r="D81" s="83" t="s">
        <v>159</v>
      </c>
      <c r="E81" s="84" t="s">
        <v>160</v>
      </c>
      <c r="F81" s="85" t="s">
        <v>20</v>
      </c>
      <c r="G81" s="86">
        <v>6.94</v>
      </c>
      <c r="H81" s="87">
        <v>0.3</v>
      </c>
      <c r="I81" s="88" t="s">
        <v>77</v>
      </c>
      <c r="J81" s="89">
        <f t="shared" si="0"/>
        <v>4.8600000000000003</v>
      </c>
      <c r="K81" s="89">
        <v>5.6</v>
      </c>
      <c r="L81" s="89">
        <v>6.43</v>
      </c>
      <c r="M81" s="87">
        <v>0.5</v>
      </c>
      <c r="N81" s="89">
        <f t="shared" si="6"/>
        <v>2.8</v>
      </c>
      <c r="O81" s="89">
        <f t="shared" si="16"/>
        <v>2.8</v>
      </c>
      <c r="P81" s="105">
        <f t="shared" si="3"/>
        <v>13.61</v>
      </c>
      <c r="Q81" s="57"/>
    </row>
    <row r="82" spans="1:17" ht="13.5" customHeight="1" x14ac:dyDescent="0.2">
      <c r="B82" s="369"/>
      <c r="C82" s="82"/>
      <c r="D82" s="83" t="s">
        <v>161</v>
      </c>
      <c r="E82" s="84" t="s">
        <v>162</v>
      </c>
      <c r="F82" s="85" t="s">
        <v>20</v>
      </c>
      <c r="G82" s="86">
        <v>2.29</v>
      </c>
      <c r="H82" s="87">
        <v>0.48</v>
      </c>
      <c r="I82" s="88" t="s">
        <v>123</v>
      </c>
      <c r="J82" s="89">
        <f t="shared" si="0"/>
        <v>1.19</v>
      </c>
      <c r="K82" s="89">
        <v>5.6</v>
      </c>
      <c r="L82" s="89">
        <v>6.43</v>
      </c>
      <c r="M82" s="87">
        <v>0.5</v>
      </c>
      <c r="N82" s="89">
        <f t="shared" si="6"/>
        <v>2.8</v>
      </c>
      <c r="O82" s="89">
        <f t="shared" si="16"/>
        <v>2.8</v>
      </c>
      <c r="P82" s="105">
        <f t="shared" si="3"/>
        <v>3.33</v>
      </c>
      <c r="Q82" s="57"/>
    </row>
    <row r="83" spans="1:17" ht="13.5" customHeight="1" x14ac:dyDescent="0.2">
      <c r="B83" s="369"/>
      <c r="C83" s="82"/>
      <c r="D83" s="83" t="s">
        <v>163</v>
      </c>
      <c r="E83" s="84" t="s">
        <v>164</v>
      </c>
      <c r="F83" s="85" t="s">
        <v>20</v>
      </c>
      <c r="G83" s="86">
        <v>8.51</v>
      </c>
      <c r="H83" s="87">
        <v>0.53</v>
      </c>
      <c r="I83" s="88" t="s">
        <v>123</v>
      </c>
      <c r="J83" s="89">
        <f t="shared" si="0"/>
        <v>4</v>
      </c>
      <c r="K83" s="89">
        <v>5.6</v>
      </c>
      <c r="L83" s="89">
        <v>6.43</v>
      </c>
      <c r="M83" s="87">
        <v>0.5</v>
      </c>
      <c r="N83" s="89">
        <f t="shared" si="6"/>
        <v>2.8</v>
      </c>
      <c r="O83" s="89">
        <f t="shared" si="16"/>
        <v>2.8</v>
      </c>
      <c r="P83" s="105">
        <f t="shared" si="3"/>
        <v>11.2</v>
      </c>
      <c r="Q83" s="57"/>
    </row>
    <row r="84" spans="1:17" ht="13.5" customHeight="1" x14ac:dyDescent="0.2">
      <c r="B84" s="369"/>
      <c r="C84" s="82"/>
      <c r="D84" s="83" t="s">
        <v>165</v>
      </c>
      <c r="E84" s="84" t="s">
        <v>166</v>
      </c>
      <c r="F84" s="85" t="s">
        <v>20</v>
      </c>
      <c r="G84" s="86">
        <v>10.25</v>
      </c>
      <c r="H84" s="87">
        <v>0.49</v>
      </c>
      <c r="I84" s="88" t="s">
        <v>123</v>
      </c>
      <c r="J84" s="89">
        <f t="shared" si="0"/>
        <v>5.23</v>
      </c>
      <c r="K84" s="89">
        <v>5.6</v>
      </c>
      <c r="L84" s="89">
        <v>6.43</v>
      </c>
      <c r="M84" s="87">
        <v>0.5</v>
      </c>
      <c r="N84" s="89">
        <f t="shared" si="6"/>
        <v>2.8</v>
      </c>
      <c r="O84" s="89">
        <f t="shared" si="16"/>
        <v>2.8</v>
      </c>
      <c r="P84" s="105">
        <f t="shared" si="3"/>
        <v>14.64</v>
      </c>
      <c r="Q84" s="57"/>
    </row>
    <row r="85" spans="1:17" ht="13.5" customHeight="1" x14ac:dyDescent="0.2">
      <c r="B85" s="369"/>
      <c r="C85" s="82"/>
      <c r="D85" s="83" t="s">
        <v>605</v>
      </c>
      <c r="E85" s="84" t="s">
        <v>167</v>
      </c>
      <c r="F85" s="85" t="s">
        <v>168</v>
      </c>
      <c r="G85" s="86">
        <v>3.4</v>
      </c>
      <c r="H85" s="87">
        <v>0.34</v>
      </c>
      <c r="I85" s="88" t="s">
        <v>123</v>
      </c>
      <c r="J85" s="89">
        <f t="shared" si="0"/>
        <v>2.2400000000000002</v>
      </c>
      <c r="K85" s="89">
        <v>5.6</v>
      </c>
      <c r="L85" s="89">
        <v>6.43</v>
      </c>
      <c r="M85" s="87">
        <v>0.5</v>
      </c>
      <c r="N85" s="89">
        <f t="shared" si="6"/>
        <v>2.8</v>
      </c>
      <c r="O85" s="89">
        <f t="shared" si="16"/>
        <v>2.8</v>
      </c>
      <c r="P85" s="105">
        <f t="shared" ref="P85:P95" si="17">ROUND(O85*$J85,2)</f>
        <v>6.27</v>
      </c>
      <c r="Q85" s="57"/>
    </row>
    <row r="86" spans="1:17" ht="13.5" customHeight="1" x14ac:dyDescent="0.2">
      <c r="B86" s="369"/>
      <c r="C86" s="82"/>
      <c r="D86" s="83" t="s">
        <v>607</v>
      </c>
      <c r="E86" s="84" t="s">
        <v>169</v>
      </c>
      <c r="F86" s="85" t="s">
        <v>168</v>
      </c>
      <c r="G86" s="86">
        <v>5.19</v>
      </c>
      <c r="H86" s="87">
        <v>0.34</v>
      </c>
      <c r="I86" s="88" t="s">
        <v>123</v>
      </c>
      <c r="J86" s="89">
        <f>ROUND(G86*(1-H86),2)</f>
        <v>3.43</v>
      </c>
      <c r="K86" s="89">
        <v>5.6</v>
      </c>
      <c r="L86" s="89">
        <v>6.43</v>
      </c>
      <c r="M86" s="87">
        <v>0.5</v>
      </c>
      <c r="N86" s="89">
        <f>ROUND(K86*M86,2)</f>
        <v>2.8</v>
      </c>
      <c r="O86" s="89">
        <f>MIN(4,N86)</f>
        <v>2.8</v>
      </c>
      <c r="P86" s="105">
        <f>ROUND(O86*$J86,2)</f>
        <v>9.6</v>
      </c>
      <c r="Q86" s="57"/>
    </row>
    <row r="87" spans="1:17" ht="13.5" customHeight="1" x14ac:dyDescent="0.2">
      <c r="B87" s="369"/>
      <c r="C87" s="82"/>
      <c r="D87" s="83" t="s">
        <v>606</v>
      </c>
      <c r="E87" s="84" t="s">
        <v>170</v>
      </c>
      <c r="F87" s="85" t="s">
        <v>168</v>
      </c>
      <c r="G87" s="86">
        <v>6.59</v>
      </c>
      <c r="H87" s="87">
        <v>0.34</v>
      </c>
      <c r="I87" s="88" t="s">
        <v>123</v>
      </c>
      <c r="J87" s="89">
        <f>ROUND(G87*(1-H87),2)</f>
        <v>4.3499999999999996</v>
      </c>
      <c r="K87" s="89">
        <v>5.6</v>
      </c>
      <c r="L87" s="89">
        <v>6.43</v>
      </c>
      <c r="M87" s="87">
        <v>0.5</v>
      </c>
      <c r="N87" s="89">
        <f>ROUND(K87*M87,2)</f>
        <v>2.8</v>
      </c>
      <c r="O87" s="89">
        <f>MIN(4,N87)</f>
        <v>2.8</v>
      </c>
      <c r="P87" s="105">
        <f>ROUND(O87*$J87,2)</f>
        <v>12.18</v>
      </c>
      <c r="Q87" s="57"/>
    </row>
    <row r="88" spans="1:17" ht="13.5" customHeight="1" x14ac:dyDescent="0.2">
      <c r="B88" s="369"/>
      <c r="C88" s="82"/>
      <c r="D88" s="83" t="s">
        <v>171</v>
      </c>
      <c r="E88" s="84" t="s">
        <v>172</v>
      </c>
      <c r="F88" s="85" t="s">
        <v>20</v>
      </c>
      <c r="G88" s="86">
        <v>8.9499999999999993</v>
      </c>
      <c r="H88" s="87">
        <v>0.36</v>
      </c>
      <c r="I88" s="88" t="s">
        <v>123</v>
      </c>
      <c r="J88" s="89">
        <f t="shared" ref="J88:J95" si="18">ROUND(G88*(1-H88),2)</f>
        <v>5.73</v>
      </c>
      <c r="K88" s="89">
        <v>5.6</v>
      </c>
      <c r="L88" s="89">
        <v>6.43</v>
      </c>
      <c r="M88" s="87">
        <v>0.5</v>
      </c>
      <c r="N88" s="89">
        <f t="shared" si="6"/>
        <v>2.8</v>
      </c>
      <c r="O88" s="89">
        <f t="shared" si="16"/>
        <v>2.8</v>
      </c>
      <c r="P88" s="105">
        <f t="shared" si="17"/>
        <v>16.04</v>
      </c>
      <c r="Q88" s="57"/>
    </row>
    <row r="89" spans="1:17" ht="13.5" customHeight="1" x14ac:dyDescent="0.2">
      <c r="B89" s="367"/>
      <c r="C89" s="70"/>
      <c r="D89" s="71" t="s">
        <v>173</v>
      </c>
      <c r="E89" s="72" t="s">
        <v>174</v>
      </c>
      <c r="F89" s="73" t="s">
        <v>20</v>
      </c>
      <c r="G89" s="74">
        <v>5</v>
      </c>
      <c r="H89" s="75">
        <v>0.3</v>
      </c>
      <c r="I89" s="76" t="s">
        <v>77</v>
      </c>
      <c r="J89" s="77">
        <f t="shared" si="18"/>
        <v>3.5</v>
      </c>
      <c r="K89" s="77">
        <v>5.6</v>
      </c>
      <c r="L89" s="77">
        <v>6.43</v>
      </c>
      <c r="M89" s="75">
        <v>0.5</v>
      </c>
      <c r="N89" s="77">
        <f t="shared" si="6"/>
        <v>2.8</v>
      </c>
      <c r="O89" s="77">
        <f t="shared" si="16"/>
        <v>2.8</v>
      </c>
      <c r="P89" s="115">
        <f t="shared" si="17"/>
        <v>9.8000000000000007</v>
      </c>
      <c r="Q89" s="57"/>
    </row>
    <row r="90" spans="1:17" ht="13.5" customHeight="1" x14ac:dyDescent="0.2">
      <c r="B90" s="369"/>
      <c r="C90" s="82"/>
      <c r="D90" s="83" t="s">
        <v>418</v>
      </c>
      <c r="E90" s="84" t="s">
        <v>419</v>
      </c>
      <c r="F90" s="85" t="s">
        <v>20</v>
      </c>
      <c r="G90" s="86">
        <v>16.62</v>
      </c>
      <c r="H90" s="87">
        <v>0.3</v>
      </c>
      <c r="I90" s="88" t="s">
        <v>77</v>
      </c>
      <c r="J90" s="89">
        <f t="shared" ref="J90" si="19">ROUND(G90*(1-H90),2)</f>
        <v>11.63</v>
      </c>
      <c r="K90" s="89">
        <v>5.6</v>
      </c>
      <c r="L90" s="89">
        <v>6.43</v>
      </c>
      <c r="M90" s="87">
        <v>0.5</v>
      </c>
      <c r="N90" s="89">
        <f t="shared" ref="N90" si="20">ROUND(K90*M90,2)</f>
        <v>2.8</v>
      </c>
      <c r="O90" s="89">
        <f t="shared" ref="O90" si="21">MIN(4,N90)</f>
        <v>2.8</v>
      </c>
      <c r="P90" s="105">
        <f t="shared" ref="P90" si="22">ROUND(O90*$J90,2)</f>
        <v>32.56</v>
      </c>
      <c r="Q90" s="57"/>
    </row>
    <row r="91" spans="1:17" ht="13.5" customHeight="1" thickBot="1" x14ac:dyDescent="0.25">
      <c r="B91" s="379"/>
      <c r="C91" s="117"/>
      <c r="D91" s="118" t="s">
        <v>175</v>
      </c>
      <c r="E91" s="119" t="s">
        <v>176</v>
      </c>
      <c r="F91" s="73" t="s">
        <v>20</v>
      </c>
      <c r="G91" s="120">
        <v>1.95</v>
      </c>
      <c r="H91" s="121">
        <v>0.3</v>
      </c>
      <c r="I91" s="122" t="s">
        <v>77</v>
      </c>
      <c r="J91" s="123">
        <f t="shared" si="18"/>
        <v>1.37</v>
      </c>
      <c r="K91" s="123">
        <v>5.6</v>
      </c>
      <c r="L91" s="123">
        <v>6.43</v>
      </c>
      <c r="M91" s="121">
        <v>0.5</v>
      </c>
      <c r="N91" s="123">
        <f t="shared" si="6"/>
        <v>2.8</v>
      </c>
      <c r="O91" s="123">
        <f t="shared" si="16"/>
        <v>2.8</v>
      </c>
      <c r="P91" s="80">
        <f t="shared" si="17"/>
        <v>3.84</v>
      </c>
      <c r="Q91" s="57"/>
    </row>
    <row r="92" spans="1:17" ht="13.5" customHeight="1" x14ac:dyDescent="0.2">
      <c r="B92" s="107" t="s">
        <v>177</v>
      </c>
      <c r="C92" s="108"/>
      <c r="D92" s="109"/>
      <c r="E92" s="35"/>
      <c r="F92" s="36"/>
      <c r="G92" s="37"/>
      <c r="H92" s="38"/>
      <c r="I92" s="39"/>
      <c r="J92" s="40"/>
      <c r="K92" s="40"/>
      <c r="L92" s="40"/>
      <c r="M92" s="38"/>
      <c r="N92" s="40"/>
      <c r="O92" s="40"/>
      <c r="P92" s="114"/>
      <c r="Q92" s="57"/>
    </row>
    <row r="93" spans="1:17" ht="13.5" customHeight="1" x14ac:dyDescent="0.2">
      <c r="B93" s="369"/>
      <c r="C93" s="82"/>
      <c r="D93" s="83" t="s">
        <v>178</v>
      </c>
      <c r="E93" s="84" t="s">
        <v>179</v>
      </c>
      <c r="F93" s="85" t="s">
        <v>20</v>
      </c>
      <c r="G93" s="86">
        <v>12.13</v>
      </c>
      <c r="H93" s="87">
        <v>0.4</v>
      </c>
      <c r="I93" s="88" t="s">
        <v>77</v>
      </c>
      <c r="J93" s="89">
        <f t="shared" si="18"/>
        <v>7.28</v>
      </c>
      <c r="K93" s="89">
        <v>4.45</v>
      </c>
      <c r="L93" s="89">
        <v>3.39</v>
      </c>
      <c r="M93" s="87">
        <v>0.5</v>
      </c>
      <c r="N93" s="89">
        <f t="shared" si="6"/>
        <v>2.23</v>
      </c>
      <c r="O93" s="89">
        <f>MIN(4,N93)</f>
        <v>2.23</v>
      </c>
      <c r="P93" s="105">
        <f t="shared" si="17"/>
        <v>16.23</v>
      </c>
      <c r="Q93" s="57"/>
    </row>
    <row r="94" spans="1:17" ht="13.5" customHeight="1" x14ac:dyDescent="0.2">
      <c r="B94" s="371"/>
      <c r="C94" s="94"/>
      <c r="D94" s="83" t="s">
        <v>180</v>
      </c>
      <c r="E94" s="96" t="s">
        <v>181</v>
      </c>
      <c r="F94" s="104" t="s">
        <v>182</v>
      </c>
      <c r="G94" s="97">
        <v>21.01</v>
      </c>
      <c r="H94" s="98">
        <v>0.47</v>
      </c>
      <c r="I94" s="99" t="s">
        <v>123</v>
      </c>
      <c r="J94" s="100">
        <f t="shared" si="18"/>
        <v>11.14</v>
      </c>
      <c r="K94" s="100">
        <v>4.45</v>
      </c>
      <c r="L94" s="100">
        <v>3.39</v>
      </c>
      <c r="M94" s="98">
        <v>0.5</v>
      </c>
      <c r="N94" s="100">
        <f t="shared" si="6"/>
        <v>2.23</v>
      </c>
      <c r="O94" s="100">
        <f>MIN(4,N94)</f>
        <v>2.23</v>
      </c>
      <c r="P94" s="92">
        <f t="shared" si="17"/>
        <v>24.84</v>
      </c>
      <c r="Q94" s="57"/>
    </row>
    <row r="95" spans="1:17" ht="13.5" customHeight="1" thickBot="1" x14ac:dyDescent="0.25">
      <c r="B95" s="364"/>
      <c r="C95" s="46"/>
      <c r="D95" s="47" t="s">
        <v>183</v>
      </c>
      <c r="E95" s="48" t="s">
        <v>184</v>
      </c>
      <c r="F95" s="102" t="s">
        <v>168</v>
      </c>
      <c r="G95" s="50">
        <v>1.45</v>
      </c>
      <c r="H95" s="51">
        <v>0.3</v>
      </c>
      <c r="I95" s="52" t="s">
        <v>77</v>
      </c>
      <c r="J95" s="53">
        <f t="shared" si="18"/>
        <v>1.02</v>
      </c>
      <c r="K95" s="53">
        <v>6.41</v>
      </c>
      <c r="L95" s="53">
        <v>3.39</v>
      </c>
      <c r="M95" s="51">
        <v>0.5</v>
      </c>
      <c r="N95" s="53">
        <f t="shared" si="6"/>
        <v>3.21</v>
      </c>
      <c r="O95" s="53">
        <f>MIN(4,N95)</f>
        <v>3.21</v>
      </c>
      <c r="P95" s="56">
        <f t="shared" si="17"/>
        <v>3.27</v>
      </c>
      <c r="Q95" s="57"/>
    </row>
    <row r="96" spans="1:17" x14ac:dyDescent="0.2">
      <c r="A96" s="1"/>
      <c r="B96" s="687" t="s">
        <v>416</v>
      </c>
      <c r="C96" s="687"/>
      <c r="D96" s="687"/>
      <c r="E96" s="687"/>
      <c r="F96" s="687"/>
      <c r="G96" s="4"/>
      <c r="H96" s="124" t="s">
        <v>256</v>
      </c>
      <c r="I96" s="125"/>
      <c r="J96" s="126"/>
      <c r="K96" s="126"/>
      <c r="L96" s="126"/>
      <c r="M96" s="127"/>
      <c r="N96" s="126"/>
      <c r="O96" s="125"/>
      <c r="P96" s="125"/>
      <c r="Q96" s="3"/>
    </row>
    <row r="97" spans="1:17" x14ac:dyDescent="0.2">
      <c r="A97" s="1"/>
      <c r="B97" s="688"/>
      <c r="C97" s="688"/>
      <c r="D97" s="688"/>
      <c r="E97" s="688"/>
      <c r="F97" s="688"/>
      <c r="G97" s="4"/>
      <c r="H97" s="128" t="s">
        <v>417</v>
      </c>
      <c r="I97" s="125"/>
      <c r="J97" s="126"/>
      <c r="K97" s="126"/>
      <c r="L97" s="126"/>
      <c r="M97" s="127"/>
      <c r="N97" s="126"/>
      <c r="O97" s="125"/>
      <c r="P97" s="125"/>
      <c r="Q97" s="3"/>
    </row>
    <row r="98" spans="1:17" x14ac:dyDescent="0.2">
      <c r="A98" s="1"/>
      <c r="B98" s="688"/>
      <c r="C98" s="688"/>
      <c r="D98" s="688"/>
      <c r="E98" s="688"/>
      <c r="F98" s="688"/>
      <c r="G98" s="4"/>
      <c r="H98" s="129" t="s">
        <v>258</v>
      </c>
      <c r="I98" s="125"/>
      <c r="J98" s="126"/>
      <c r="K98" s="126"/>
      <c r="L98" s="126"/>
      <c r="M98" s="127"/>
      <c r="N98" s="126"/>
      <c r="O98" s="125"/>
      <c r="P98" s="125"/>
      <c r="Q98" s="3"/>
    </row>
    <row r="99" spans="1:17" ht="12" customHeight="1" x14ac:dyDescent="0.2">
      <c r="A99" s="1"/>
      <c r="B99" s="688"/>
      <c r="C99" s="688"/>
      <c r="D99" s="688"/>
      <c r="E99" s="688"/>
      <c r="F99" s="688"/>
      <c r="G99" s="4"/>
      <c r="H99" s="129" t="s">
        <v>259</v>
      </c>
      <c r="I99" s="125"/>
      <c r="J99" s="126"/>
      <c r="K99" s="126"/>
      <c r="L99" s="126"/>
      <c r="M99" s="127"/>
      <c r="N99" s="126"/>
      <c r="O99" s="125"/>
      <c r="P99" s="125"/>
      <c r="Q99" s="3"/>
    </row>
    <row r="100" spans="1:17" x14ac:dyDescent="0.2">
      <c r="A100" s="1"/>
      <c r="B100" s="1"/>
      <c r="C100" s="1"/>
      <c r="D100" s="1"/>
      <c r="E100" s="2"/>
      <c r="F100" s="3"/>
      <c r="G100" s="4"/>
      <c r="H100" s="5"/>
      <c r="I100" s="3"/>
      <c r="J100" s="4"/>
      <c r="K100" s="4"/>
      <c r="L100" s="4"/>
      <c r="M100" s="5"/>
      <c r="N100" s="4"/>
      <c r="O100" s="3"/>
      <c r="P100" s="3"/>
      <c r="Q100" s="3"/>
    </row>
  </sheetData>
  <sheetProtection algorithmName="SHA-512" hashValue="7eXIB4HYMvwnW0OeajjV3tYHGp0XV0b6Es6xOgEncRlEx21QUx//ZGHAV5D1rA/QMhN/VJJCpFXs7/+zJ+TbSA==" saltValue="X0STL/XD/9VAU/fkCkNR4g==" spinCount="100000" sheet="1" insertRows="0"/>
  <mergeCells count="3">
    <mergeCell ref="B2:P2"/>
    <mergeCell ref="B3:D3"/>
    <mergeCell ref="B96:F99"/>
  </mergeCells>
  <printOptions horizontalCentered="1"/>
  <pageMargins left="0.7" right="0.7" top="0.75" bottom="0.75" header="0.3" footer="0.3"/>
  <pageSetup paperSize="17" scale="81" orientation="portrait" r:id="rId1"/>
  <headerFooter alignWithMargins="0"/>
  <ignoredErrors>
    <ignoredError sqref="E91:E95 E7:E8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E39D-ED5C-4706-9330-05F3E4742E33}">
  <sheetPr>
    <tabColor rgb="FFFF0000"/>
    <pageSetUpPr fitToPage="1"/>
  </sheetPr>
  <dimension ref="A1:G100"/>
  <sheetViews>
    <sheetView showGridLines="0" showRowColHeaders="0" view="pageBreakPreview" topLeftCell="A10" zoomScale="85" zoomScaleNormal="70" zoomScaleSheetLayoutView="85" workbookViewId="0">
      <selection activeCell="O40" sqref="O40"/>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23.140625" style="9" bestFit="1" customWidth="1"/>
    <col min="7" max="7" width="3.85546875" style="44" customWidth="1"/>
    <col min="8" max="208" width="9.140625" style="9"/>
    <col min="209" max="210" width="1.140625" style="9" customWidth="1"/>
    <col min="211" max="211" width="36.140625" style="9" customWidth="1"/>
    <col min="212" max="212" width="9" style="9" customWidth="1"/>
    <col min="213" max="213" width="0" style="9" hidden="1" customWidth="1"/>
    <col min="214" max="214" width="19.85546875" style="9" bestFit="1" customWidth="1"/>
    <col min="215" max="215" width="7.85546875" style="9" customWidth="1"/>
    <col min="216" max="216" width="5.85546875" style="9" customWidth="1"/>
    <col min="217" max="217" width="7.140625" style="9" customWidth="1"/>
    <col min="218" max="218" width="8" style="9" customWidth="1"/>
    <col min="219" max="219" width="9.140625" style="9"/>
    <col min="220" max="220" width="6.140625" style="9" customWidth="1"/>
    <col min="221" max="223" width="8.140625" style="9" customWidth="1"/>
    <col min="224" max="224" width="9.140625" style="9"/>
    <col min="225" max="228" width="10.5703125" style="9" bestFit="1" customWidth="1"/>
    <col min="229" max="232" width="10.85546875" style="9" customWidth="1"/>
    <col min="233" max="464" width="9.140625" style="9"/>
    <col min="465" max="466" width="1.140625" style="9" customWidth="1"/>
    <col min="467" max="467" width="36.140625" style="9" customWidth="1"/>
    <col min="468" max="468" width="9" style="9" customWidth="1"/>
    <col min="469" max="469" width="0" style="9" hidden="1" customWidth="1"/>
    <col min="470" max="470" width="19.85546875" style="9" bestFit="1" customWidth="1"/>
    <col min="471" max="471" width="7.85546875" style="9" customWidth="1"/>
    <col min="472" max="472" width="5.85546875" style="9" customWidth="1"/>
    <col min="473" max="473" width="7.140625" style="9" customWidth="1"/>
    <col min="474" max="474" width="8" style="9" customWidth="1"/>
    <col min="475" max="475" width="9.140625" style="9"/>
    <col min="476" max="476" width="6.140625" style="9" customWidth="1"/>
    <col min="477" max="479" width="8.140625" style="9" customWidth="1"/>
    <col min="480" max="480" width="9.140625" style="9"/>
    <col min="481" max="484" width="10.5703125" style="9" bestFit="1" customWidth="1"/>
    <col min="485" max="488" width="10.85546875" style="9" customWidth="1"/>
    <col min="489" max="720" width="9.140625" style="9"/>
    <col min="721" max="722" width="1.140625" style="9" customWidth="1"/>
    <col min="723" max="723" width="36.140625" style="9" customWidth="1"/>
    <col min="724" max="724" width="9" style="9" customWidth="1"/>
    <col min="725" max="725" width="0" style="9" hidden="1" customWidth="1"/>
    <col min="726" max="726" width="19.85546875" style="9" bestFit="1" customWidth="1"/>
    <col min="727" max="727" width="7.85546875" style="9" customWidth="1"/>
    <col min="728" max="728" width="5.85546875" style="9" customWidth="1"/>
    <col min="729" max="729" width="7.140625" style="9" customWidth="1"/>
    <col min="730" max="730" width="8" style="9" customWidth="1"/>
    <col min="731" max="731" width="9.140625" style="9"/>
    <col min="732" max="732" width="6.140625" style="9" customWidth="1"/>
    <col min="733" max="735" width="8.140625" style="9" customWidth="1"/>
    <col min="736" max="736" width="9.140625" style="9"/>
    <col min="737" max="740" width="10.5703125" style="9" bestFit="1" customWidth="1"/>
    <col min="741" max="744" width="10.85546875" style="9" customWidth="1"/>
    <col min="745" max="976" width="9.140625" style="9"/>
    <col min="977" max="978" width="1.140625" style="9" customWidth="1"/>
    <col min="979" max="979" width="36.140625" style="9" customWidth="1"/>
    <col min="980" max="980" width="9" style="9" customWidth="1"/>
    <col min="981" max="981" width="0" style="9" hidden="1" customWidth="1"/>
    <col min="982" max="982" width="19.85546875" style="9" bestFit="1" customWidth="1"/>
    <col min="983" max="983" width="7.85546875" style="9" customWidth="1"/>
    <col min="984" max="984" width="5.85546875" style="9" customWidth="1"/>
    <col min="985" max="985" width="7.140625" style="9" customWidth="1"/>
    <col min="986" max="986" width="8" style="9" customWidth="1"/>
    <col min="987" max="987" width="9.140625" style="9"/>
    <col min="988" max="988" width="6.140625" style="9" customWidth="1"/>
    <col min="989" max="991" width="8.140625" style="9" customWidth="1"/>
    <col min="992" max="992" width="9.140625" style="9"/>
    <col min="993" max="996" width="10.5703125" style="9" bestFit="1" customWidth="1"/>
    <col min="997" max="1000" width="10.85546875" style="9" customWidth="1"/>
    <col min="1001" max="1232" width="9.140625" style="9"/>
    <col min="1233" max="1234" width="1.140625" style="9" customWidth="1"/>
    <col min="1235" max="1235" width="36.140625" style="9" customWidth="1"/>
    <col min="1236" max="1236" width="9" style="9" customWidth="1"/>
    <col min="1237" max="1237" width="0" style="9" hidden="1" customWidth="1"/>
    <col min="1238" max="1238" width="19.85546875" style="9" bestFit="1" customWidth="1"/>
    <col min="1239" max="1239" width="7.85546875" style="9" customWidth="1"/>
    <col min="1240" max="1240" width="5.85546875" style="9" customWidth="1"/>
    <col min="1241" max="1241" width="7.140625" style="9" customWidth="1"/>
    <col min="1242" max="1242" width="8" style="9" customWidth="1"/>
    <col min="1243" max="1243" width="9.140625" style="9"/>
    <col min="1244" max="1244" width="6.140625" style="9" customWidth="1"/>
    <col min="1245" max="1247" width="8.140625" style="9" customWidth="1"/>
    <col min="1248" max="1248" width="9.140625" style="9"/>
    <col min="1249" max="1252" width="10.5703125" style="9" bestFit="1" customWidth="1"/>
    <col min="1253" max="1256" width="10.85546875" style="9" customWidth="1"/>
    <col min="1257" max="1488" width="9.140625" style="9"/>
    <col min="1489" max="1490" width="1.140625" style="9" customWidth="1"/>
    <col min="1491" max="1491" width="36.140625" style="9" customWidth="1"/>
    <col min="1492" max="1492" width="9" style="9" customWidth="1"/>
    <col min="1493" max="1493" width="0" style="9" hidden="1" customWidth="1"/>
    <col min="1494" max="1494" width="19.85546875" style="9" bestFit="1" customWidth="1"/>
    <col min="1495" max="1495" width="7.85546875" style="9" customWidth="1"/>
    <col min="1496" max="1496" width="5.85546875" style="9" customWidth="1"/>
    <col min="1497" max="1497" width="7.140625" style="9" customWidth="1"/>
    <col min="1498" max="1498" width="8" style="9" customWidth="1"/>
    <col min="1499" max="1499" width="9.140625" style="9"/>
    <col min="1500" max="1500" width="6.140625" style="9" customWidth="1"/>
    <col min="1501" max="1503" width="8.140625" style="9" customWidth="1"/>
    <col min="1504" max="1504" width="9.140625" style="9"/>
    <col min="1505" max="1508" width="10.5703125" style="9" bestFit="1" customWidth="1"/>
    <col min="1509" max="1512" width="10.85546875" style="9" customWidth="1"/>
    <col min="1513" max="1744" width="9.140625" style="9"/>
    <col min="1745" max="1746" width="1.140625" style="9" customWidth="1"/>
    <col min="1747" max="1747" width="36.140625" style="9" customWidth="1"/>
    <col min="1748" max="1748" width="9" style="9" customWidth="1"/>
    <col min="1749" max="1749" width="0" style="9" hidden="1" customWidth="1"/>
    <col min="1750" max="1750" width="19.85546875" style="9" bestFit="1" customWidth="1"/>
    <col min="1751" max="1751" width="7.85546875" style="9" customWidth="1"/>
    <col min="1752" max="1752" width="5.85546875" style="9" customWidth="1"/>
    <col min="1753" max="1753" width="7.140625" style="9" customWidth="1"/>
    <col min="1754" max="1754" width="8" style="9" customWidth="1"/>
    <col min="1755" max="1755" width="9.140625" style="9"/>
    <col min="1756" max="1756" width="6.140625" style="9" customWidth="1"/>
    <col min="1757" max="1759" width="8.140625" style="9" customWidth="1"/>
    <col min="1760" max="1760" width="9.140625" style="9"/>
    <col min="1761" max="1764" width="10.5703125" style="9" bestFit="1" customWidth="1"/>
    <col min="1765" max="1768" width="10.85546875" style="9" customWidth="1"/>
    <col min="1769" max="2000" width="9.140625" style="9"/>
    <col min="2001" max="2002" width="1.140625" style="9" customWidth="1"/>
    <col min="2003" max="2003" width="36.140625" style="9" customWidth="1"/>
    <col min="2004" max="2004" width="9" style="9" customWidth="1"/>
    <col min="2005" max="2005" width="0" style="9" hidden="1" customWidth="1"/>
    <col min="2006" max="2006" width="19.85546875" style="9" bestFit="1" customWidth="1"/>
    <col min="2007" max="2007" width="7.85546875" style="9" customWidth="1"/>
    <col min="2008" max="2008" width="5.85546875" style="9" customWidth="1"/>
    <col min="2009" max="2009" width="7.140625" style="9" customWidth="1"/>
    <col min="2010" max="2010" width="8" style="9" customWidth="1"/>
    <col min="2011" max="2011" width="9.140625" style="9"/>
    <col min="2012" max="2012" width="6.140625" style="9" customWidth="1"/>
    <col min="2013" max="2015" width="8.140625" style="9" customWidth="1"/>
    <col min="2016" max="2016" width="9.140625" style="9"/>
    <col min="2017" max="2020" width="10.5703125" style="9" bestFit="1" customWidth="1"/>
    <col min="2021" max="2024" width="10.85546875" style="9" customWidth="1"/>
    <col min="2025" max="2256" width="9.140625" style="9"/>
    <col min="2257" max="2258" width="1.140625" style="9" customWidth="1"/>
    <col min="2259" max="2259" width="36.140625" style="9" customWidth="1"/>
    <col min="2260" max="2260" width="9" style="9" customWidth="1"/>
    <col min="2261" max="2261" width="0" style="9" hidden="1" customWidth="1"/>
    <col min="2262" max="2262" width="19.85546875" style="9" bestFit="1" customWidth="1"/>
    <col min="2263" max="2263" width="7.85546875" style="9" customWidth="1"/>
    <col min="2264" max="2264" width="5.85546875" style="9" customWidth="1"/>
    <col min="2265" max="2265" width="7.140625" style="9" customWidth="1"/>
    <col min="2266" max="2266" width="8" style="9" customWidth="1"/>
    <col min="2267" max="2267" width="9.140625" style="9"/>
    <col min="2268" max="2268" width="6.140625" style="9" customWidth="1"/>
    <col min="2269" max="2271" width="8.140625" style="9" customWidth="1"/>
    <col min="2272" max="2272" width="9.140625" style="9"/>
    <col min="2273" max="2276" width="10.5703125" style="9" bestFit="1" customWidth="1"/>
    <col min="2277" max="2280" width="10.85546875" style="9" customWidth="1"/>
    <col min="2281" max="2512" width="9.140625" style="9"/>
    <col min="2513" max="2514" width="1.140625" style="9" customWidth="1"/>
    <col min="2515" max="2515" width="36.140625" style="9" customWidth="1"/>
    <col min="2516" max="2516" width="9" style="9" customWidth="1"/>
    <col min="2517" max="2517" width="0" style="9" hidden="1" customWidth="1"/>
    <col min="2518" max="2518" width="19.85546875" style="9" bestFit="1" customWidth="1"/>
    <col min="2519" max="2519" width="7.85546875" style="9" customWidth="1"/>
    <col min="2520" max="2520" width="5.85546875" style="9" customWidth="1"/>
    <col min="2521" max="2521" width="7.140625" style="9" customWidth="1"/>
    <col min="2522" max="2522" width="8" style="9" customWidth="1"/>
    <col min="2523" max="2523" width="9.140625" style="9"/>
    <col min="2524" max="2524" width="6.140625" style="9" customWidth="1"/>
    <col min="2525" max="2527" width="8.140625" style="9" customWidth="1"/>
    <col min="2528" max="2528" width="9.140625" style="9"/>
    <col min="2529" max="2532" width="10.5703125" style="9" bestFit="1" customWidth="1"/>
    <col min="2533" max="2536" width="10.85546875" style="9" customWidth="1"/>
    <col min="2537" max="2768" width="9.140625" style="9"/>
    <col min="2769" max="2770" width="1.140625" style="9" customWidth="1"/>
    <col min="2771" max="2771" width="36.140625" style="9" customWidth="1"/>
    <col min="2772" max="2772" width="9" style="9" customWidth="1"/>
    <col min="2773" max="2773" width="0" style="9" hidden="1" customWidth="1"/>
    <col min="2774" max="2774" width="19.85546875" style="9" bestFit="1" customWidth="1"/>
    <col min="2775" max="2775" width="7.85546875" style="9" customWidth="1"/>
    <col min="2776" max="2776" width="5.85546875" style="9" customWidth="1"/>
    <col min="2777" max="2777" width="7.140625" style="9" customWidth="1"/>
    <col min="2778" max="2778" width="8" style="9" customWidth="1"/>
    <col min="2779" max="2779" width="9.140625" style="9"/>
    <col min="2780" max="2780" width="6.140625" style="9" customWidth="1"/>
    <col min="2781" max="2783" width="8.140625" style="9" customWidth="1"/>
    <col min="2784" max="2784" width="9.140625" style="9"/>
    <col min="2785" max="2788" width="10.5703125" style="9" bestFit="1" customWidth="1"/>
    <col min="2789" max="2792" width="10.85546875" style="9" customWidth="1"/>
    <col min="2793" max="3024" width="9.140625" style="9"/>
    <col min="3025" max="3026" width="1.140625" style="9" customWidth="1"/>
    <col min="3027" max="3027" width="36.140625" style="9" customWidth="1"/>
    <col min="3028" max="3028" width="9" style="9" customWidth="1"/>
    <col min="3029" max="3029" width="0" style="9" hidden="1" customWidth="1"/>
    <col min="3030" max="3030" width="19.85546875" style="9" bestFit="1" customWidth="1"/>
    <col min="3031" max="3031" width="7.85546875" style="9" customWidth="1"/>
    <col min="3032" max="3032" width="5.85546875" style="9" customWidth="1"/>
    <col min="3033" max="3033" width="7.140625" style="9" customWidth="1"/>
    <col min="3034" max="3034" width="8" style="9" customWidth="1"/>
    <col min="3035" max="3035" width="9.140625" style="9"/>
    <col min="3036" max="3036" width="6.140625" style="9" customWidth="1"/>
    <col min="3037" max="3039" width="8.140625" style="9" customWidth="1"/>
    <col min="3040" max="3040" width="9.140625" style="9"/>
    <col min="3041" max="3044" width="10.5703125" style="9" bestFit="1" customWidth="1"/>
    <col min="3045" max="3048" width="10.85546875" style="9" customWidth="1"/>
    <col min="3049" max="3280" width="9.140625" style="9"/>
    <col min="3281" max="3282" width="1.140625" style="9" customWidth="1"/>
    <col min="3283" max="3283" width="36.140625" style="9" customWidth="1"/>
    <col min="3284" max="3284" width="9" style="9" customWidth="1"/>
    <col min="3285" max="3285" width="0" style="9" hidden="1" customWidth="1"/>
    <col min="3286" max="3286" width="19.85546875" style="9" bestFit="1" customWidth="1"/>
    <col min="3287" max="3287" width="7.85546875" style="9" customWidth="1"/>
    <col min="3288" max="3288" width="5.85546875" style="9" customWidth="1"/>
    <col min="3289" max="3289" width="7.140625" style="9" customWidth="1"/>
    <col min="3290" max="3290" width="8" style="9" customWidth="1"/>
    <col min="3291" max="3291" width="9.140625" style="9"/>
    <col min="3292" max="3292" width="6.140625" style="9" customWidth="1"/>
    <col min="3293" max="3295" width="8.140625" style="9" customWidth="1"/>
    <col min="3296" max="3296" width="9.140625" style="9"/>
    <col min="3297" max="3300" width="10.5703125" style="9" bestFit="1" customWidth="1"/>
    <col min="3301" max="3304" width="10.85546875" style="9" customWidth="1"/>
    <col min="3305" max="3536" width="9.140625" style="9"/>
    <col min="3537" max="3538" width="1.140625" style="9" customWidth="1"/>
    <col min="3539" max="3539" width="36.140625" style="9" customWidth="1"/>
    <col min="3540" max="3540" width="9" style="9" customWidth="1"/>
    <col min="3541" max="3541" width="0" style="9" hidden="1" customWidth="1"/>
    <col min="3542" max="3542" width="19.85546875" style="9" bestFit="1" customWidth="1"/>
    <col min="3543" max="3543" width="7.85546875" style="9" customWidth="1"/>
    <col min="3544" max="3544" width="5.85546875" style="9" customWidth="1"/>
    <col min="3545" max="3545" width="7.140625" style="9" customWidth="1"/>
    <col min="3546" max="3546" width="8" style="9" customWidth="1"/>
    <col min="3547" max="3547" width="9.140625" style="9"/>
    <col min="3548" max="3548" width="6.140625" style="9" customWidth="1"/>
    <col min="3549" max="3551" width="8.140625" style="9" customWidth="1"/>
    <col min="3552" max="3552" width="9.140625" style="9"/>
    <col min="3553" max="3556" width="10.5703125" style="9" bestFit="1" customWidth="1"/>
    <col min="3557" max="3560" width="10.85546875" style="9" customWidth="1"/>
    <col min="3561" max="3792" width="9.140625" style="9"/>
    <col min="3793" max="3794" width="1.140625" style="9" customWidth="1"/>
    <col min="3795" max="3795" width="36.140625" style="9" customWidth="1"/>
    <col min="3796" max="3796" width="9" style="9" customWidth="1"/>
    <col min="3797" max="3797" width="0" style="9" hidden="1" customWidth="1"/>
    <col min="3798" max="3798" width="19.85546875" style="9" bestFit="1" customWidth="1"/>
    <col min="3799" max="3799" width="7.85546875" style="9" customWidth="1"/>
    <col min="3800" max="3800" width="5.85546875" style="9" customWidth="1"/>
    <col min="3801" max="3801" width="7.140625" style="9" customWidth="1"/>
    <col min="3802" max="3802" width="8" style="9" customWidth="1"/>
    <col min="3803" max="3803" width="9.140625" style="9"/>
    <col min="3804" max="3804" width="6.140625" style="9" customWidth="1"/>
    <col min="3805" max="3807" width="8.140625" style="9" customWidth="1"/>
    <col min="3808" max="3808" width="9.140625" style="9"/>
    <col min="3809" max="3812" width="10.5703125" style="9" bestFit="1" customWidth="1"/>
    <col min="3813" max="3816" width="10.85546875" style="9" customWidth="1"/>
    <col min="3817" max="4048" width="9.140625" style="9"/>
    <col min="4049" max="4050" width="1.140625" style="9" customWidth="1"/>
    <col min="4051" max="4051" width="36.140625" style="9" customWidth="1"/>
    <col min="4052" max="4052" width="9" style="9" customWidth="1"/>
    <col min="4053" max="4053" width="0" style="9" hidden="1" customWidth="1"/>
    <col min="4054" max="4054" width="19.85546875" style="9" bestFit="1" customWidth="1"/>
    <col min="4055" max="4055" width="7.85546875" style="9" customWidth="1"/>
    <col min="4056" max="4056" width="5.85546875" style="9" customWidth="1"/>
    <col min="4057" max="4057" width="7.140625" style="9" customWidth="1"/>
    <col min="4058" max="4058" width="8" style="9" customWidth="1"/>
    <col min="4059" max="4059" width="9.140625" style="9"/>
    <col min="4060" max="4060" width="6.140625" style="9" customWidth="1"/>
    <col min="4061" max="4063" width="8.140625" style="9" customWidth="1"/>
    <col min="4064" max="4064" width="9.140625" style="9"/>
    <col min="4065" max="4068" width="10.5703125" style="9" bestFit="1" customWidth="1"/>
    <col min="4069" max="4072" width="10.85546875" style="9" customWidth="1"/>
    <col min="4073" max="4304" width="9.140625" style="9"/>
    <col min="4305" max="4306" width="1.140625" style="9" customWidth="1"/>
    <col min="4307" max="4307" width="36.140625" style="9" customWidth="1"/>
    <col min="4308" max="4308" width="9" style="9" customWidth="1"/>
    <col min="4309" max="4309" width="0" style="9" hidden="1" customWidth="1"/>
    <col min="4310" max="4310" width="19.85546875" style="9" bestFit="1" customWidth="1"/>
    <col min="4311" max="4311" width="7.85546875" style="9" customWidth="1"/>
    <col min="4312" max="4312" width="5.85546875" style="9" customWidth="1"/>
    <col min="4313" max="4313" width="7.140625" style="9" customWidth="1"/>
    <col min="4314" max="4314" width="8" style="9" customWidth="1"/>
    <col min="4315" max="4315" width="9.140625" style="9"/>
    <col min="4316" max="4316" width="6.140625" style="9" customWidth="1"/>
    <col min="4317" max="4319" width="8.140625" style="9" customWidth="1"/>
    <col min="4320" max="4320" width="9.140625" style="9"/>
    <col min="4321" max="4324" width="10.5703125" style="9" bestFit="1" customWidth="1"/>
    <col min="4325" max="4328" width="10.85546875" style="9" customWidth="1"/>
    <col min="4329" max="4560" width="9.140625" style="9"/>
    <col min="4561" max="4562" width="1.140625" style="9" customWidth="1"/>
    <col min="4563" max="4563" width="36.140625" style="9" customWidth="1"/>
    <col min="4564" max="4564" width="9" style="9" customWidth="1"/>
    <col min="4565" max="4565" width="0" style="9" hidden="1" customWidth="1"/>
    <col min="4566" max="4566" width="19.85546875" style="9" bestFit="1" customWidth="1"/>
    <col min="4567" max="4567" width="7.85546875" style="9" customWidth="1"/>
    <col min="4568" max="4568" width="5.85546875" style="9" customWidth="1"/>
    <col min="4569" max="4569" width="7.140625" style="9" customWidth="1"/>
    <col min="4570" max="4570" width="8" style="9" customWidth="1"/>
    <col min="4571" max="4571" width="9.140625" style="9"/>
    <col min="4572" max="4572" width="6.140625" style="9" customWidth="1"/>
    <col min="4573" max="4575" width="8.140625" style="9" customWidth="1"/>
    <col min="4576" max="4576" width="9.140625" style="9"/>
    <col min="4577" max="4580" width="10.5703125" style="9" bestFit="1" customWidth="1"/>
    <col min="4581" max="4584" width="10.85546875" style="9" customWidth="1"/>
    <col min="4585" max="4816" width="9.140625" style="9"/>
    <col min="4817" max="4818" width="1.140625" style="9" customWidth="1"/>
    <col min="4819" max="4819" width="36.140625" style="9" customWidth="1"/>
    <col min="4820" max="4820" width="9" style="9" customWidth="1"/>
    <col min="4821" max="4821" width="0" style="9" hidden="1" customWidth="1"/>
    <col min="4822" max="4822" width="19.85546875" style="9" bestFit="1" customWidth="1"/>
    <col min="4823" max="4823" width="7.85546875" style="9" customWidth="1"/>
    <col min="4824" max="4824" width="5.85546875" style="9" customWidth="1"/>
    <col min="4825" max="4825" width="7.140625" style="9" customWidth="1"/>
    <col min="4826" max="4826" width="8" style="9" customWidth="1"/>
    <col min="4827" max="4827" width="9.140625" style="9"/>
    <col min="4828" max="4828" width="6.140625" style="9" customWidth="1"/>
    <col min="4829" max="4831" width="8.140625" style="9" customWidth="1"/>
    <col min="4832" max="4832" width="9.140625" style="9"/>
    <col min="4833" max="4836" width="10.5703125" style="9" bestFit="1" customWidth="1"/>
    <col min="4837" max="4840" width="10.85546875" style="9" customWidth="1"/>
    <col min="4841" max="5072" width="9.140625" style="9"/>
    <col min="5073" max="5074" width="1.140625" style="9" customWidth="1"/>
    <col min="5075" max="5075" width="36.140625" style="9" customWidth="1"/>
    <col min="5076" max="5076" width="9" style="9" customWidth="1"/>
    <col min="5077" max="5077" width="0" style="9" hidden="1" customWidth="1"/>
    <col min="5078" max="5078" width="19.85546875" style="9" bestFit="1" customWidth="1"/>
    <col min="5079" max="5079" width="7.85546875" style="9" customWidth="1"/>
    <col min="5080" max="5080" width="5.85546875" style="9" customWidth="1"/>
    <col min="5081" max="5081" width="7.140625" style="9" customWidth="1"/>
    <col min="5082" max="5082" width="8" style="9" customWidth="1"/>
    <col min="5083" max="5083" width="9.140625" style="9"/>
    <col min="5084" max="5084" width="6.140625" style="9" customWidth="1"/>
    <col min="5085" max="5087" width="8.140625" style="9" customWidth="1"/>
    <col min="5088" max="5088" width="9.140625" style="9"/>
    <col min="5089" max="5092" width="10.5703125" style="9" bestFit="1" customWidth="1"/>
    <col min="5093" max="5096" width="10.85546875" style="9" customWidth="1"/>
    <col min="5097" max="5328" width="9.140625" style="9"/>
    <col min="5329" max="5330" width="1.140625" style="9" customWidth="1"/>
    <col min="5331" max="5331" width="36.140625" style="9" customWidth="1"/>
    <col min="5332" max="5332" width="9" style="9" customWidth="1"/>
    <col min="5333" max="5333" width="0" style="9" hidden="1" customWidth="1"/>
    <col min="5334" max="5334" width="19.85546875" style="9" bestFit="1" customWidth="1"/>
    <col min="5335" max="5335" width="7.85546875" style="9" customWidth="1"/>
    <col min="5336" max="5336" width="5.85546875" style="9" customWidth="1"/>
    <col min="5337" max="5337" width="7.140625" style="9" customWidth="1"/>
    <col min="5338" max="5338" width="8" style="9" customWidth="1"/>
    <col min="5339" max="5339" width="9.140625" style="9"/>
    <col min="5340" max="5340" width="6.140625" style="9" customWidth="1"/>
    <col min="5341" max="5343" width="8.140625" style="9" customWidth="1"/>
    <col min="5344" max="5344" width="9.140625" style="9"/>
    <col min="5345" max="5348" width="10.5703125" style="9" bestFit="1" customWidth="1"/>
    <col min="5349" max="5352" width="10.85546875" style="9" customWidth="1"/>
    <col min="5353" max="5584" width="9.140625" style="9"/>
    <col min="5585" max="5586" width="1.140625" style="9" customWidth="1"/>
    <col min="5587" max="5587" width="36.140625" style="9" customWidth="1"/>
    <col min="5588" max="5588" width="9" style="9" customWidth="1"/>
    <col min="5589" max="5589" width="0" style="9" hidden="1" customWidth="1"/>
    <col min="5590" max="5590" width="19.85546875" style="9" bestFit="1" customWidth="1"/>
    <col min="5591" max="5591" width="7.85546875" style="9" customWidth="1"/>
    <col min="5592" max="5592" width="5.85546875" style="9" customWidth="1"/>
    <col min="5593" max="5593" width="7.140625" style="9" customWidth="1"/>
    <col min="5594" max="5594" width="8" style="9" customWidth="1"/>
    <col min="5595" max="5595" width="9.140625" style="9"/>
    <col min="5596" max="5596" width="6.140625" style="9" customWidth="1"/>
    <col min="5597" max="5599" width="8.140625" style="9" customWidth="1"/>
    <col min="5600" max="5600" width="9.140625" style="9"/>
    <col min="5601" max="5604" width="10.5703125" style="9" bestFit="1" customWidth="1"/>
    <col min="5605" max="5608" width="10.85546875" style="9" customWidth="1"/>
    <col min="5609" max="5840" width="9.140625" style="9"/>
    <col min="5841" max="5842" width="1.140625" style="9" customWidth="1"/>
    <col min="5843" max="5843" width="36.140625" style="9" customWidth="1"/>
    <col min="5844" max="5844" width="9" style="9" customWidth="1"/>
    <col min="5845" max="5845" width="0" style="9" hidden="1" customWidth="1"/>
    <col min="5846" max="5846" width="19.85546875" style="9" bestFit="1" customWidth="1"/>
    <col min="5847" max="5847" width="7.85546875" style="9" customWidth="1"/>
    <col min="5848" max="5848" width="5.85546875" style="9" customWidth="1"/>
    <col min="5849" max="5849" width="7.140625" style="9" customWidth="1"/>
    <col min="5850" max="5850" width="8" style="9" customWidth="1"/>
    <col min="5851" max="5851" width="9.140625" style="9"/>
    <col min="5852" max="5852" width="6.140625" style="9" customWidth="1"/>
    <col min="5853" max="5855" width="8.140625" style="9" customWidth="1"/>
    <col min="5856" max="5856" width="9.140625" style="9"/>
    <col min="5857" max="5860" width="10.5703125" style="9" bestFit="1" customWidth="1"/>
    <col min="5861" max="5864" width="10.85546875" style="9" customWidth="1"/>
    <col min="5865" max="6096" width="9.140625" style="9"/>
    <col min="6097" max="6098" width="1.140625" style="9" customWidth="1"/>
    <col min="6099" max="6099" width="36.140625" style="9" customWidth="1"/>
    <col min="6100" max="6100" width="9" style="9" customWidth="1"/>
    <col min="6101" max="6101" width="0" style="9" hidden="1" customWidth="1"/>
    <col min="6102" max="6102" width="19.85546875" style="9" bestFit="1" customWidth="1"/>
    <col min="6103" max="6103" width="7.85546875" style="9" customWidth="1"/>
    <col min="6104" max="6104" width="5.85546875" style="9" customWidth="1"/>
    <col min="6105" max="6105" width="7.140625" style="9" customWidth="1"/>
    <col min="6106" max="6106" width="8" style="9" customWidth="1"/>
    <col min="6107" max="6107" width="9.140625" style="9"/>
    <col min="6108" max="6108" width="6.140625" style="9" customWidth="1"/>
    <col min="6109" max="6111" width="8.140625" style="9" customWidth="1"/>
    <col min="6112" max="6112" width="9.140625" style="9"/>
    <col min="6113" max="6116" width="10.5703125" style="9" bestFit="1" customWidth="1"/>
    <col min="6117" max="6120" width="10.85546875" style="9" customWidth="1"/>
    <col min="6121" max="6352" width="9.140625" style="9"/>
    <col min="6353" max="6354" width="1.140625" style="9" customWidth="1"/>
    <col min="6355" max="6355" width="36.140625" style="9" customWidth="1"/>
    <col min="6356" max="6356" width="9" style="9" customWidth="1"/>
    <col min="6357" max="6357" width="0" style="9" hidden="1" customWidth="1"/>
    <col min="6358" max="6358" width="19.85546875" style="9" bestFit="1" customWidth="1"/>
    <col min="6359" max="6359" width="7.85546875" style="9" customWidth="1"/>
    <col min="6360" max="6360" width="5.85546875" style="9" customWidth="1"/>
    <col min="6361" max="6361" width="7.140625" style="9" customWidth="1"/>
    <col min="6362" max="6362" width="8" style="9" customWidth="1"/>
    <col min="6363" max="6363" width="9.140625" style="9"/>
    <col min="6364" max="6364" width="6.140625" style="9" customWidth="1"/>
    <col min="6365" max="6367" width="8.140625" style="9" customWidth="1"/>
    <col min="6368" max="6368" width="9.140625" style="9"/>
    <col min="6369" max="6372" width="10.5703125" style="9" bestFit="1" customWidth="1"/>
    <col min="6373" max="6376" width="10.85546875" style="9" customWidth="1"/>
    <col min="6377" max="6608" width="9.140625" style="9"/>
    <col min="6609" max="6610" width="1.140625" style="9" customWidth="1"/>
    <col min="6611" max="6611" width="36.140625" style="9" customWidth="1"/>
    <col min="6612" max="6612" width="9" style="9" customWidth="1"/>
    <col min="6613" max="6613" width="0" style="9" hidden="1" customWidth="1"/>
    <col min="6614" max="6614" width="19.85546875" style="9" bestFit="1" customWidth="1"/>
    <col min="6615" max="6615" width="7.85546875" style="9" customWidth="1"/>
    <col min="6616" max="6616" width="5.85546875" style="9" customWidth="1"/>
    <col min="6617" max="6617" width="7.140625" style="9" customWidth="1"/>
    <col min="6618" max="6618" width="8" style="9" customWidth="1"/>
    <col min="6619" max="6619" width="9.140625" style="9"/>
    <col min="6620" max="6620" width="6.140625" style="9" customWidth="1"/>
    <col min="6621" max="6623" width="8.140625" style="9" customWidth="1"/>
    <col min="6624" max="6624" width="9.140625" style="9"/>
    <col min="6625" max="6628" width="10.5703125" style="9" bestFit="1" customWidth="1"/>
    <col min="6629" max="6632" width="10.85546875" style="9" customWidth="1"/>
    <col min="6633" max="6864" width="9.140625" style="9"/>
    <col min="6865" max="6866" width="1.140625" style="9" customWidth="1"/>
    <col min="6867" max="6867" width="36.140625" style="9" customWidth="1"/>
    <col min="6868" max="6868" width="9" style="9" customWidth="1"/>
    <col min="6869" max="6869" width="0" style="9" hidden="1" customWidth="1"/>
    <col min="6870" max="6870" width="19.85546875" style="9" bestFit="1" customWidth="1"/>
    <col min="6871" max="6871" width="7.85546875" style="9" customWidth="1"/>
    <col min="6872" max="6872" width="5.85546875" style="9" customWidth="1"/>
    <col min="6873" max="6873" width="7.140625" style="9" customWidth="1"/>
    <col min="6874" max="6874" width="8" style="9" customWidth="1"/>
    <col min="6875" max="6875" width="9.140625" style="9"/>
    <col min="6876" max="6876" width="6.140625" style="9" customWidth="1"/>
    <col min="6877" max="6879" width="8.140625" style="9" customWidth="1"/>
    <col min="6880" max="6880" width="9.140625" style="9"/>
    <col min="6881" max="6884" width="10.5703125" style="9" bestFit="1" customWidth="1"/>
    <col min="6885" max="6888" width="10.85546875" style="9" customWidth="1"/>
    <col min="6889" max="7120" width="9.140625" style="9"/>
    <col min="7121" max="7122" width="1.140625" style="9" customWidth="1"/>
    <col min="7123" max="7123" width="36.140625" style="9" customWidth="1"/>
    <col min="7124" max="7124" width="9" style="9" customWidth="1"/>
    <col min="7125" max="7125" width="0" style="9" hidden="1" customWidth="1"/>
    <col min="7126" max="7126" width="19.85546875" style="9" bestFit="1" customWidth="1"/>
    <col min="7127" max="7127" width="7.85546875" style="9" customWidth="1"/>
    <col min="7128" max="7128" width="5.85546875" style="9" customWidth="1"/>
    <col min="7129" max="7129" width="7.140625" style="9" customWidth="1"/>
    <col min="7130" max="7130" width="8" style="9" customWidth="1"/>
    <col min="7131" max="7131" width="9.140625" style="9"/>
    <col min="7132" max="7132" width="6.140625" style="9" customWidth="1"/>
    <col min="7133" max="7135" width="8.140625" style="9" customWidth="1"/>
    <col min="7136" max="7136" width="9.140625" style="9"/>
    <col min="7137" max="7140" width="10.5703125" style="9" bestFit="1" customWidth="1"/>
    <col min="7141" max="7144" width="10.85546875" style="9" customWidth="1"/>
    <col min="7145" max="7376" width="9.140625" style="9"/>
    <col min="7377" max="7378" width="1.140625" style="9" customWidth="1"/>
    <col min="7379" max="7379" width="36.140625" style="9" customWidth="1"/>
    <col min="7380" max="7380" width="9" style="9" customWidth="1"/>
    <col min="7381" max="7381" width="0" style="9" hidden="1" customWidth="1"/>
    <col min="7382" max="7382" width="19.85546875" style="9" bestFit="1" customWidth="1"/>
    <col min="7383" max="7383" width="7.85546875" style="9" customWidth="1"/>
    <col min="7384" max="7384" width="5.85546875" style="9" customWidth="1"/>
    <col min="7385" max="7385" width="7.140625" style="9" customWidth="1"/>
    <col min="7386" max="7386" width="8" style="9" customWidth="1"/>
    <col min="7387" max="7387" width="9.140625" style="9"/>
    <col min="7388" max="7388" width="6.140625" style="9" customWidth="1"/>
    <col min="7389" max="7391" width="8.140625" style="9" customWidth="1"/>
    <col min="7392" max="7392" width="9.140625" style="9"/>
    <col min="7393" max="7396" width="10.5703125" style="9" bestFit="1" customWidth="1"/>
    <col min="7397" max="7400" width="10.85546875" style="9" customWidth="1"/>
    <col min="7401" max="7632" width="9.140625" style="9"/>
    <col min="7633" max="7634" width="1.140625" style="9" customWidth="1"/>
    <col min="7635" max="7635" width="36.140625" style="9" customWidth="1"/>
    <col min="7636" max="7636" width="9" style="9" customWidth="1"/>
    <col min="7637" max="7637" width="0" style="9" hidden="1" customWidth="1"/>
    <col min="7638" max="7638" width="19.85546875" style="9" bestFit="1" customWidth="1"/>
    <col min="7639" max="7639" width="7.85546875" style="9" customWidth="1"/>
    <col min="7640" max="7640" width="5.85546875" style="9" customWidth="1"/>
    <col min="7641" max="7641" width="7.140625" style="9" customWidth="1"/>
    <col min="7642" max="7642" width="8" style="9" customWidth="1"/>
    <col min="7643" max="7643" width="9.140625" style="9"/>
    <col min="7644" max="7644" width="6.140625" style="9" customWidth="1"/>
    <col min="7645" max="7647" width="8.140625" style="9" customWidth="1"/>
    <col min="7648" max="7648" width="9.140625" style="9"/>
    <col min="7649" max="7652" width="10.5703125" style="9" bestFit="1" customWidth="1"/>
    <col min="7653" max="7656" width="10.85546875" style="9" customWidth="1"/>
    <col min="7657" max="7888" width="9.140625" style="9"/>
    <col min="7889" max="7890" width="1.140625" style="9" customWidth="1"/>
    <col min="7891" max="7891" width="36.140625" style="9" customWidth="1"/>
    <col min="7892" max="7892" width="9" style="9" customWidth="1"/>
    <col min="7893" max="7893" width="0" style="9" hidden="1" customWidth="1"/>
    <col min="7894" max="7894" width="19.85546875" style="9" bestFit="1" customWidth="1"/>
    <col min="7895" max="7895" width="7.85546875" style="9" customWidth="1"/>
    <col min="7896" max="7896" width="5.85546875" style="9" customWidth="1"/>
    <col min="7897" max="7897" width="7.140625" style="9" customWidth="1"/>
    <col min="7898" max="7898" width="8" style="9" customWidth="1"/>
    <col min="7899" max="7899" width="9.140625" style="9"/>
    <col min="7900" max="7900" width="6.140625" style="9" customWidth="1"/>
    <col min="7901" max="7903" width="8.140625" style="9" customWidth="1"/>
    <col min="7904" max="7904" width="9.140625" style="9"/>
    <col min="7905" max="7908" width="10.5703125" style="9" bestFit="1" customWidth="1"/>
    <col min="7909" max="7912" width="10.85546875" style="9" customWidth="1"/>
    <col min="7913" max="8144" width="9.140625" style="9"/>
    <col min="8145" max="8146" width="1.140625" style="9" customWidth="1"/>
    <col min="8147" max="8147" width="36.140625" style="9" customWidth="1"/>
    <col min="8148" max="8148" width="9" style="9" customWidth="1"/>
    <col min="8149" max="8149" width="0" style="9" hidden="1" customWidth="1"/>
    <col min="8150" max="8150" width="19.85546875" style="9" bestFit="1" customWidth="1"/>
    <col min="8151" max="8151" width="7.85546875" style="9" customWidth="1"/>
    <col min="8152" max="8152" width="5.85546875" style="9" customWidth="1"/>
    <col min="8153" max="8153" width="7.140625" style="9" customWidth="1"/>
    <col min="8154" max="8154" width="8" style="9" customWidth="1"/>
    <col min="8155" max="8155" width="9.140625" style="9"/>
    <col min="8156" max="8156" width="6.140625" style="9" customWidth="1"/>
    <col min="8157" max="8159" width="8.140625" style="9" customWidth="1"/>
    <col min="8160" max="8160" width="9.140625" style="9"/>
    <col min="8161" max="8164" width="10.5703125" style="9" bestFit="1" customWidth="1"/>
    <col min="8165" max="8168" width="10.85546875" style="9" customWidth="1"/>
    <col min="8169" max="8400" width="9.140625" style="9"/>
    <col min="8401" max="8402" width="1.140625" style="9" customWidth="1"/>
    <col min="8403" max="8403" width="36.140625" style="9" customWidth="1"/>
    <col min="8404" max="8404" width="9" style="9" customWidth="1"/>
    <col min="8405" max="8405" width="0" style="9" hidden="1" customWidth="1"/>
    <col min="8406" max="8406" width="19.85546875" style="9" bestFit="1" customWidth="1"/>
    <col min="8407" max="8407" width="7.85546875" style="9" customWidth="1"/>
    <col min="8408" max="8408" width="5.85546875" style="9" customWidth="1"/>
    <col min="8409" max="8409" width="7.140625" style="9" customWidth="1"/>
    <col min="8410" max="8410" width="8" style="9" customWidth="1"/>
    <col min="8411" max="8411" width="9.140625" style="9"/>
    <col min="8412" max="8412" width="6.140625" style="9" customWidth="1"/>
    <col min="8413" max="8415" width="8.140625" style="9" customWidth="1"/>
    <col min="8416" max="8416" width="9.140625" style="9"/>
    <col min="8417" max="8420" width="10.5703125" style="9" bestFit="1" customWidth="1"/>
    <col min="8421" max="8424" width="10.85546875" style="9" customWidth="1"/>
    <col min="8425" max="8656" width="9.140625" style="9"/>
    <col min="8657" max="8658" width="1.140625" style="9" customWidth="1"/>
    <col min="8659" max="8659" width="36.140625" style="9" customWidth="1"/>
    <col min="8660" max="8660" width="9" style="9" customWidth="1"/>
    <col min="8661" max="8661" width="0" style="9" hidden="1" customWidth="1"/>
    <col min="8662" max="8662" width="19.85546875" style="9" bestFit="1" customWidth="1"/>
    <col min="8663" max="8663" width="7.85546875" style="9" customWidth="1"/>
    <col min="8664" max="8664" width="5.85546875" style="9" customWidth="1"/>
    <col min="8665" max="8665" width="7.140625" style="9" customWidth="1"/>
    <col min="8666" max="8666" width="8" style="9" customWidth="1"/>
    <col min="8667" max="8667" width="9.140625" style="9"/>
    <col min="8668" max="8668" width="6.140625" style="9" customWidth="1"/>
    <col min="8669" max="8671" width="8.140625" style="9" customWidth="1"/>
    <col min="8672" max="8672" width="9.140625" style="9"/>
    <col min="8673" max="8676" width="10.5703125" style="9" bestFit="1" customWidth="1"/>
    <col min="8677" max="8680" width="10.85546875" style="9" customWidth="1"/>
    <col min="8681" max="8912" width="9.140625" style="9"/>
    <col min="8913" max="8914" width="1.140625" style="9" customWidth="1"/>
    <col min="8915" max="8915" width="36.140625" style="9" customWidth="1"/>
    <col min="8916" max="8916" width="9" style="9" customWidth="1"/>
    <col min="8917" max="8917" width="0" style="9" hidden="1" customWidth="1"/>
    <col min="8918" max="8918" width="19.85546875" style="9" bestFit="1" customWidth="1"/>
    <col min="8919" max="8919" width="7.85546875" style="9" customWidth="1"/>
    <col min="8920" max="8920" width="5.85546875" style="9" customWidth="1"/>
    <col min="8921" max="8921" width="7.140625" style="9" customWidth="1"/>
    <col min="8922" max="8922" width="8" style="9" customWidth="1"/>
    <col min="8923" max="8923" width="9.140625" style="9"/>
    <col min="8924" max="8924" width="6.140625" style="9" customWidth="1"/>
    <col min="8925" max="8927" width="8.140625" style="9" customWidth="1"/>
    <col min="8928" max="8928" width="9.140625" style="9"/>
    <col min="8929" max="8932" width="10.5703125" style="9" bestFit="1" customWidth="1"/>
    <col min="8933" max="8936" width="10.85546875" style="9" customWidth="1"/>
    <col min="8937" max="9168" width="9.140625" style="9"/>
    <col min="9169" max="9170" width="1.140625" style="9" customWidth="1"/>
    <col min="9171" max="9171" width="36.140625" style="9" customWidth="1"/>
    <col min="9172" max="9172" width="9" style="9" customWidth="1"/>
    <col min="9173" max="9173" width="0" style="9" hidden="1" customWidth="1"/>
    <col min="9174" max="9174" width="19.85546875" style="9" bestFit="1" customWidth="1"/>
    <col min="9175" max="9175" width="7.85546875" style="9" customWidth="1"/>
    <col min="9176" max="9176" width="5.85546875" style="9" customWidth="1"/>
    <col min="9177" max="9177" width="7.140625" style="9" customWidth="1"/>
    <col min="9178" max="9178" width="8" style="9" customWidth="1"/>
    <col min="9179" max="9179" width="9.140625" style="9"/>
    <col min="9180" max="9180" width="6.140625" style="9" customWidth="1"/>
    <col min="9181" max="9183" width="8.140625" style="9" customWidth="1"/>
    <col min="9184" max="9184" width="9.140625" style="9"/>
    <col min="9185" max="9188" width="10.5703125" style="9" bestFit="1" customWidth="1"/>
    <col min="9189" max="9192" width="10.85546875" style="9" customWidth="1"/>
    <col min="9193" max="9424" width="9.140625" style="9"/>
    <col min="9425" max="9426" width="1.140625" style="9" customWidth="1"/>
    <col min="9427" max="9427" width="36.140625" style="9" customWidth="1"/>
    <col min="9428" max="9428" width="9" style="9" customWidth="1"/>
    <col min="9429" max="9429" width="0" style="9" hidden="1" customWidth="1"/>
    <col min="9430" max="9430" width="19.85546875" style="9" bestFit="1" customWidth="1"/>
    <col min="9431" max="9431" width="7.85546875" style="9" customWidth="1"/>
    <col min="9432" max="9432" width="5.85546875" style="9" customWidth="1"/>
    <col min="9433" max="9433" width="7.140625" style="9" customWidth="1"/>
    <col min="9434" max="9434" width="8" style="9" customWidth="1"/>
    <col min="9435" max="9435" width="9.140625" style="9"/>
    <col min="9436" max="9436" width="6.140625" style="9" customWidth="1"/>
    <col min="9437" max="9439" width="8.140625" style="9" customWidth="1"/>
    <col min="9440" max="9440" width="9.140625" style="9"/>
    <col min="9441" max="9444" width="10.5703125" style="9" bestFit="1" customWidth="1"/>
    <col min="9445" max="9448" width="10.85546875" style="9" customWidth="1"/>
    <col min="9449" max="9680" width="9.140625" style="9"/>
    <col min="9681" max="9682" width="1.140625" style="9" customWidth="1"/>
    <col min="9683" max="9683" width="36.140625" style="9" customWidth="1"/>
    <col min="9684" max="9684" width="9" style="9" customWidth="1"/>
    <col min="9685" max="9685" width="0" style="9" hidden="1" customWidth="1"/>
    <col min="9686" max="9686" width="19.85546875" style="9" bestFit="1" customWidth="1"/>
    <col min="9687" max="9687" width="7.85546875" style="9" customWidth="1"/>
    <col min="9688" max="9688" width="5.85546875" style="9" customWidth="1"/>
    <col min="9689" max="9689" width="7.140625" style="9" customWidth="1"/>
    <col min="9690" max="9690" width="8" style="9" customWidth="1"/>
    <col min="9691" max="9691" width="9.140625" style="9"/>
    <col min="9692" max="9692" width="6.140625" style="9" customWidth="1"/>
    <col min="9693" max="9695" width="8.140625" style="9" customWidth="1"/>
    <col min="9696" max="9696" width="9.140625" style="9"/>
    <col min="9697" max="9700" width="10.5703125" style="9" bestFit="1" customWidth="1"/>
    <col min="9701" max="9704" width="10.85546875" style="9" customWidth="1"/>
    <col min="9705" max="9936" width="9.140625" style="9"/>
    <col min="9937" max="9938" width="1.140625" style="9" customWidth="1"/>
    <col min="9939" max="9939" width="36.140625" style="9" customWidth="1"/>
    <col min="9940" max="9940" width="9" style="9" customWidth="1"/>
    <col min="9941" max="9941" width="0" style="9" hidden="1" customWidth="1"/>
    <col min="9942" max="9942" width="19.85546875" style="9" bestFit="1" customWidth="1"/>
    <col min="9943" max="9943" width="7.85546875" style="9" customWidth="1"/>
    <col min="9944" max="9944" width="5.85546875" style="9" customWidth="1"/>
    <col min="9945" max="9945" width="7.140625" style="9" customWidth="1"/>
    <col min="9946" max="9946" width="8" style="9" customWidth="1"/>
    <col min="9947" max="9947" width="9.140625" style="9"/>
    <col min="9948" max="9948" width="6.140625" style="9" customWidth="1"/>
    <col min="9949" max="9951" width="8.140625" style="9" customWidth="1"/>
    <col min="9952" max="9952" width="9.140625" style="9"/>
    <col min="9953" max="9956" width="10.5703125" style="9" bestFit="1" customWidth="1"/>
    <col min="9957" max="9960" width="10.85546875" style="9" customWidth="1"/>
    <col min="9961" max="10192" width="9.140625" style="9"/>
    <col min="10193" max="10194" width="1.140625" style="9" customWidth="1"/>
    <col min="10195" max="10195" width="36.140625" style="9" customWidth="1"/>
    <col min="10196" max="10196" width="9" style="9" customWidth="1"/>
    <col min="10197" max="10197" width="0" style="9" hidden="1" customWidth="1"/>
    <col min="10198" max="10198" width="19.85546875" style="9" bestFit="1" customWidth="1"/>
    <col min="10199" max="10199" width="7.85546875" style="9" customWidth="1"/>
    <col min="10200" max="10200" width="5.85546875" style="9" customWidth="1"/>
    <col min="10201" max="10201" width="7.140625" style="9" customWidth="1"/>
    <col min="10202" max="10202" width="8" style="9" customWidth="1"/>
    <col min="10203" max="10203" width="9.140625" style="9"/>
    <col min="10204" max="10204" width="6.140625" style="9" customWidth="1"/>
    <col min="10205" max="10207" width="8.140625" style="9" customWidth="1"/>
    <col min="10208" max="10208" width="9.140625" style="9"/>
    <col min="10209" max="10212" width="10.5703125" style="9" bestFit="1" customWidth="1"/>
    <col min="10213" max="10216" width="10.85546875" style="9" customWidth="1"/>
    <col min="10217" max="10448" width="9.140625" style="9"/>
    <col min="10449" max="10450" width="1.140625" style="9" customWidth="1"/>
    <col min="10451" max="10451" width="36.140625" style="9" customWidth="1"/>
    <col min="10452" max="10452" width="9" style="9" customWidth="1"/>
    <col min="10453" max="10453" width="0" style="9" hidden="1" customWidth="1"/>
    <col min="10454" max="10454" width="19.85546875" style="9" bestFit="1" customWidth="1"/>
    <col min="10455" max="10455" width="7.85546875" style="9" customWidth="1"/>
    <col min="10456" max="10456" width="5.85546875" style="9" customWidth="1"/>
    <col min="10457" max="10457" width="7.140625" style="9" customWidth="1"/>
    <col min="10458" max="10458" width="8" style="9" customWidth="1"/>
    <col min="10459" max="10459" width="9.140625" style="9"/>
    <col min="10460" max="10460" width="6.140625" style="9" customWidth="1"/>
    <col min="10461" max="10463" width="8.140625" style="9" customWidth="1"/>
    <col min="10464" max="10464" width="9.140625" style="9"/>
    <col min="10465" max="10468" width="10.5703125" style="9" bestFit="1" customWidth="1"/>
    <col min="10469" max="10472" width="10.85546875" style="9" customWidth="1"/>
    <col min="10473" max="10704" width="9.140625" style="9"/>
    <col min="10705" max="10706" width="1.140625" style="9" customWidth="1"/>
    <col min="10707" max="10707" width="36.140625" style="9" customWidth="1"/>
    <col min="10708" max="10708" width="9" style="9" customWidth="1"/>
    <col min="10709" max="10709" width="0" style="9" hidden="1" customWidth="1"/>
    <col min="10710" max="10710" width="19.85546875" style="9" bestFit="1" customWidth="1"/>
    <col min="10711" max="10711" width="7.85546875" style="9" customWidth="1"/>
    <col min="10712" max="10712" width="5.85546875" style="9" customWidth="1"/>
    <col min="10713" max="10713" width="7.140625" style="9" customWidth="1"/>
    <col min="10714" max="10714" width="8" style="9" customWidth="1"/>
    <col min="10715" max="10715" width="9.140625" style="9"/>
    <col min="10716" max="10716" width="6.140625" style="9" customWidth="1"/>
    <col min="10717" max="10719" width="8.140625" style="9" customWidth="1"/>
    <col min="10720" max="10720" width="9.140625" style="9"/>
    <col min="10721" max="10724" width="10.5703125" style="9" bestFit="1" customWidth="1"/>
    <col min="10725" max="10728" width="10.85546875" style="9" customWidth="1"/>
    <col min="10729" max="10960" width="9.140625" style="9"/>
    <col min="10961" max="10962" width="1.140625" style="9" customWidth="1"/>
    <col min="10963" max="10963" width="36.140625" style="9" customWidth="1"/>
    <col min="10964" max="10964" width="9" style="9" customWidth="1"/>
    <col min="10965" max="10965" width="0" style="9" hidden="1" customWidth="1"/>
    <col min="10966" max="10966" width="19.85546875" style="9" bestFit="1" customWidth="1"/>
    <col min="10967" max="10967" width="7.85546875" style="9" customWidth="1"/>
    <col min="10968" max="10968" width="5.85546875" style="9" customWidth="1"/>
    <col min="10969" max="10969" width="7.140625" style="9" customWidth="1"/>
    <col min="10970" max="10970" width="8" style="9" customWidth="1"/>
    <col min="10971" max="10971" width="9.140625" style="9"/>
    <col min="10972" max="10972" width="6.140625" style="9" customWidth="1"/>
    <col min="10973" max="10975" width="8.140625" style="9" customWidth="1"/>
    <col min="10976" max="10976" width="9.140625" style="9"/>
    <col min="10977" max="10980" width="10.5703125" style="9" bestFit="1" customWidth="1"/>
    <col min="10981" max="10984" width="10.85546875" style="9" customWidth="1"/>
    <col min="10985" max="11216" width="9.140625" style="9"/>
    <col min="11217" max="11218" width="1.140625" style="9" customWidth="1"/>
    <col min="11219" max="11219" width="36.140625" style="9" customWidth="1"/>
    <col min="11220" max="11220" width="9" style="9" customWidth="1"/>
    <col min="11221" max="11221" width="0" style="9" hidden="1" customWidth="1"/>
    <col min="11222" max="11222" width="19.85546875" style="9" bestFit="1" customWidth="1"/>
    <col min="11223" max="11223" width="7.85546875" style="9" customWidth="1"/>
    <col min="11224" max="11224" width="5.85546875" style="9" customWidth="1"/>
    <col min="11225" max="11225" width="7.140625" style="9" customWidth="1"/>
    <col min="11226" max="11226" width="8" style="9" customWidth="1"/>
    <col min="11227" max="11227" width="9.140625" style="9"/>
    <col min="11228" max="11228" width="6.140625" style="9" customWidth="1"/>
    <col min="11229" max="11231" width="8.140625" style="9" customWidth="1"/>
    <col min="11232" max="11232" width="9.140625" style="9"/>
    <col min="11233" max="11236" width="10.5703125" style="9" bestFit="1" customWidth="1"/>
    <col min="11237" max="11240" width="10.85546875" style="9" customWidth="1"/>
    <col min="11241" max="11472" width="9.140625" style="9"/>
    <col min="11473" max="11474" width="1.140625" style="9" customWidth="1"/>
    <col min="11475" max="11475" width="36.140625" style="9" customWidth="1"/>
    <col min="11476" max="11476" width="9" style="9" customWidth="1"/>
    <col min="11477" max="11477" width="0" style="9" hidden="1" customWidth="1"/>
    <col min="11478" max="11478" width="19.85546875" style="9" bestFit="1" customWidth="1"/>
    <col min="11479" max="11479" width="7.85546875" style="9" customWidth="1"/>
    <col min="11480" max="11480" width="5.85546875" style="9" customWidth="1"/>
    <col min="11481" max="11481" width="7.140625" style="9" customWidth="1"/>
    <col min="11482" max="11482" width="8" style="9" customWidth="1"/>
    <col min="11483" max="11483" width="9.140625" style="9"/>
    <col min="11484" max="11484" width="6.140625" style="9" customWidth="1"/>
    <col min="11485" max="11487" width="8.140625" style="9" customWidth="1"/>
    <col min="11488" max="11488" width="9.140625" style="9"/>
    <col min="11489" max="11492" width="10.5703125" style="9" bestFit="1" customWidth="1"/>
    <col min="11493" max="11496" width="10.85546875" style="9" customWidth="1"/>
    <col min="11497" max="11728" width="9.140625" style="9"/>
    <col min="11729" max="11730" width="1.140625" style="9" customWidth="1"/>
    <col min="11731" max="11731" width="36.140625" style="9" customWidth="1"/>
    <col min="11732" max="11732" width="9" style="9" customWidth="1"/>
    <col min="11733" max="11733" width="0" style="9" hidden="1" customWidth="1"/>
    <col min="11734" max="11734" width="19.85546875" style="9" bestFit="1" customWidth="1"/>
    <col min="11735" max="11735" width="7.85546875" style="9" customWidth="1"/>
    <col min="11736" max="11736" width="5.85546875" style="9" customWidth="1"/>
    <col min="11737" max="11737" width="7.140625" style="9" customWidth="1"/>
    <col min="11738" max="11738" width="8" style="9" customWidth="1"/>
    <col min="11739" max="11739" width="9.140625" style="9"/>
    <col min="11740" max="11740" width="6.140625" style="9" customWidth="1"/>
    <col min="11741" max="11743" width="8.140625" style="9" customWidth="1"/>
    <col min="11744" max="11744" width="9.140625" style="9"/>
    <col min="11745" max="11748" width="10.5703125" style="9" bestFit="1" customWidth="1"/>
    <col min="11749" max="11752" width="10.85546875" style="9" customWidth="1"/>
    <col min="11753" max="11984" width="9.140625" style="9"/>
    <col min="11985" max="11986" width="1.140625" style="9" customWidth="1"/>
    <col min="11987" max="11987" width="36.140625" style="9" customWidth="1"/>
    <col min="11988" max="11988" width="9" style="9" customWidth="1"/>
    <col min="11989" max="11989" width="0" style="9" hidden="1" customWidth="1"/>
    <col min="11990" max="11990" width="19.85546875" style="9" bestFit="1" customWidth="1"/>
    <col min="11991" max="11991" width="7.85546875" style="9" customWidth="1"/>
    <col min="11992" max="11992" width="5.85546875" style="9" customWidth="1"/>
    <col min="11993" max="11993" width="7.140625" style="9" customWidth="1"/>
    <col min="11994" max="11994" width="8" style="9" customWidth="1"/>
    <col min="11995" max="11995" width="9.140625" style="9"/>
    <col min="11996" max="11996" width="6.140625" style="9" customWidth="1"/>
    <col min="11997" max="11999" width="8.140625" style="9" customWidth="1"/>
    <col min="12000" max="12000" width="9.140625" style="9"/>
    <col min="12001" max="12004" width="10.5703125" style="9" bestFit="1" customWidth="1"/>
    <col min="12005" max="12008" width="10.85546875" style="9" customWidth="1"/>
    <col min="12009" max="12240" width="9.140625" style="9"/>
    <col min="12241" max="12242" width="1.140625" style="9" customWidth="1"/>
    <col min="12243" max="12243" width="36.140625" style="9" customWidth="1"/>
    <col min="12244" max="12244" width="9" style="9" customWidth="1"/>
    <col min="12245" max="12245" width="0" style="9" hidden="1" customWidth="1"/>
    <col min="12246" max="12246" width="19.85546875" style="9" bestFit="1" customWidth="1"/>
    <col min="12247" max="12247" width="7.85546875" style="9" customWidth="1"/>
    <col min="12248" max="12248" width="5.85546875" style="9" customWidth="1"/>
    <col min="12249" max="12249" width="7.140625" style="9" customWidth="1"/>
    <col min="12250" max="12250" width="8" style="9" customWidth="1"/>
    <col min="12251" max="12251" width="9.140625" style="9"/>
    <col min="12252" max="12252" width="6.140625" style="9" customWidth="1"/>
    <col min="12253" max="12255" width="8.140625" style="9" customWidth="1"/>
    <col min="12256" max="12256" width="9.140625" style="9"/>
    <col min="12257" max="12260" width="10.5703125" style="9" bestFit="1" customWidth="1"/>
    <col min="12261" max="12264" width="10.85546875" style="9" customWidth="1"/>
    <col min="12265" max="12496" width="9.140625" style="9"/>
    <col min="12497" max="12498" width="1.140625" style="9" customWidth="1"/>
    <col min="12499" max="12499" width="36.140625" style="9" customWidth="1"/>
    <col min="12500" max="12500" width="9" style="9" customWidth="1"/>
    <col min="12501" max="12501" width="0" style="9" hidden="1" customWidth="1"/>
    <col min="12502" max="12502" width="19.85546875" style="9" bestFit="1" customWidth="1"/>
    <col min="12503" max="12503" width="7.85546875" style="9" customWidth="1"/>
    <col min="12504" max="12504" width="5.85546875" style="9" customWidth="1"/>
    <col min="12505" max="12505" width="7.140625" style="9" customWidth="1"/>
    <col min="12506" max="12506" width="8" style="9" customWidth="1"/>
    <col min="12507" max="12507" width="9.140625" style="9"/>
    <col min="12508" max="12508" width="6.140625" style="9" customWidth="1"/>
    <col min="12509" max="12511" width="8.140625" style="9" customWidth="1"/>
    <col min="12512" max="12512" width="9.140625" style="9"/>
    <col min="12513" max="12516" width="10.5703125" style="9" bestFit="1" customWidth="1"/>
    <col min="12517" max="12520" width="10.85546875" style="9" customWidth="1"/>
    <col min="12521" max="12752" width="9.140625" style="9"/>
    <col min="12753" max="12754" width="1.140625" style="9" customWidth="1"/>
    <col min="12755" max="12755" width="36.140625" style="9" customWidth="1"/>
    <col min="12756" max="12756" width="9" style="9" customWidth="1"/>
    <col min="12757" max="12757" width="0" style="9" hidden="1" customWidth="1"/>
    <col min="12758" max="12758" width="19.85546875" style="9" bestFit="1" customWidth="1"/>
    <col min="12759" max="12759" width="7.85546875" style="9" customWidth="1"/>
    <col min="12760" max="12760" width="5.85546875" style="9" customWidth="1"/>
    <col min="12761" max="12761" width="7.140625" style="9" customWidth="1"/>
    <col min="12762" max="12762" width="8" style="9" customWidth="1"/>
    <col min="12763" max="12763" width="9.140625" style="9"/>
    <col min="12764" max="12764" width="6.140625" style="9" customWidth="1"/>
    <col min="12765" max="12767" width="8.140625" style="9" customWidth="1"/>
    <col min="12768" max="12768" width="9.140625" style="9"/>
    <col min="12769" max="12772" width="10.5703125" style="9" bestFit="1" customWidth="1"/>
    <col min="12773" max="12776" width="10.85546875" style="9" customWidth="1"/>
    <col min="12777" max="13008" width="9.140625" style="9"/>
    <col min="13009" max="13010" width="1.140625" style="9" customWidth="1"/>
    <col min="13011" max="13011" width="36.140625" style="9" customWidth="1"/>
    <col min="13012" max="13012" width="9" style="9" customWidth="1"/>
    <col min="13013" max="13013" width="0" style="9" hidden="1" customWidth="1"/>
    <col min="13014" max="13014" width="19.85546875" style="9" bestFit="1" customWidth="1"/>
    <col min="13015" max="13015" width="7.85546875" style="9" customWidth="1"/>
    <col min="13016" max="13016" width="5.85546875" style="9" customWidth="1"/>
    <col min="13017" max="13017" width="7.140625" style="9" customWidth="1"/>
    <col min="13018" max="13018" width="8" style="9" customWidth="1"/>
    <col min="13019" max="13019" width="9.140625" style="9"/>
    <col min="13020" max="13020" width="6.140625" style="9" customWidth="1"/>
    <col min="13021" max="13023" width="8.140625" style="9" customWidth="1"/>
    <col min="13024" max="13024" width="9.140625" style="9"/>
    <col min="13025" max="13028" width="10.5703125" style="9" bestFit="1" customWidth="1"/>
    <col min="13029" max="13032" width="10.85546875" style="9" customWidth="1"/>
    <col min="13033" max="13264" width="9.140625" style="9"/>
    <col min="13265" max="13266" width="1.140625" style="9" customWidth="1"/>
    <col min="13267" max="13267" width="36.140625" style="9" customWidth="1"/>
    <col min="13268" max="13268" width="9" style="9" customWidth="1"/>
    <col min="13269" max="13269" width="0" style="9" hidden="1" customWidth="1"/>
    <col min="13270" max="13270" width="19.85546875" style="9" bestFit="1" customWidth="1"/>
    <col min="13271" max="13271" width="7.85546875" style="9" customWidth="1"/>
    <col min="13272" max="13272" width="5.85546875" style="9" customWidth="1"/>
    <col min="13273" max="13273" width="7.140625" style="9" customWidth="1"/>
    <col min="13274" max="13274" width="8" style="9" customWidth="1"/>
    <col min="13275" max="13275" width="9.140625" style="9"/>
    <col min="13276" max="13276" width="6.140625" style="9" customWidth="1"/>
    <col min="13277" max="13279" width="8.140625" style="9" customWidth="1"/>
    <col min="13280" max="13280" width="9.140625" style="9"/>
    <col min="13281" max="13284" width="10.5703125" style="9" bestFit="1" customWidth="1"/>
    <col min="13285" max="13288" width="10.85546875" style="9" customWidth="1"/>
    <col min="13289" max="13520" width="9.140625" style="9"/>
    <col min="13521" max="13522" width="1.140625" style="9" customWidth="1"/>
    <col min="13523" max="13523" width="36.140625" style="9" customWidth="1"/>
    <col min="13524" max="13524" width="9" style="9" customWidth="1"/>
    <col min="13525" max="13525" width="0" style="9" hidden="1" customWidth="1"/>
    <col min="13526" max="13526" width="19.85546875" style="9" bestFit="1" customWidth="1"/>
    <col min="13527" max="13527" width="7.85546875" style="9" customWidth="1"/>
    <col min="13528" max="13528" width="5.85546875" style="9" customWidth="1"/>
    <col min="13529" max="13529" width="7.140625" style="9" customWidth="1"/>
    <col min="13530" max="13530" width="8" style="9" customWidth="1"/>
    <col min="13531" max="13531" width="9.140625" style="9"/>
    <col min="13532" max="13532" width="6.140625" style="9" customWidth="1"/>
    <col min="13533" max="13535" width="8.140625" style="9" customWidth="1"/>
    <col min="13536" max="13536" width="9.140625" style="9"/>
    <col min="13537" max="13540" width="10.5703125" style="9" bestFit="1" customWidth="1"/>
    <col min="13541" max="13544" width="10.85546875" style="9" customWidth="1"/>
    <col min="13545" max="13776" width="9.140625" style="9"/>
    <col min="13777" max="13778" width="1.140625" style="9" customWidth="1"/>
    <col min="13779" max="13779" width="36.140625" style="9" customWidth="1"/>
    <col min="13780" max="13780" width="9" style="9" customWidth="1"/>
    <col min="13781" max="13781" width="0" style="9" hidden="1" customWidth="1"/>
    <col min="13782" max="13782" width="19.85546875" style="9" bestFit="1" customWidth="1"/>
    <col min="13783" max="13783" width="7.85546875" style="9" customWidth="1"/>
    <col min="13784" max="13784" width="5.85546875" style="9" customWidth="1"/>
    <col min="13785" max="13785" width="7.140625" style="9" customWidth="1"/>
    <col min="13786" max="13786" width="8" style="9" customWidth="1"/>
    <col min="13787" max="13787" width="9.140625" style="9"/>
    <col min="13788" max="13788" width="6.140625" style="9" customWidth="1"/>
    <col min="13789" max="13791" width="8.140625" style="9" customWidth="1"/>
    <col min="13792" max="13792" width="9.140625" style="9"/>
    <col min="13793" max="13796" width="10.5703125" style="9" bestFit="1" customWidth="1"/>
    <col min="13797" max="13800" width="10.85546875" style="9" customWidth="1"/>
    <col min="13801" max="14032" width="9.140625" style="9"/>
    <col min="14033" max="14034" width="1.140625" style="9" customWidth="1"/>
    <col min="14035" max="14035" width="36.140625" style="9" customWidth="1"/>
    <col min="14036" max="14036" width="9" style="9" customWidth="1"/>
    <col min="14037" max="14037" width="0" style="9" hidden="1" customWidth="1"/>
    <col min="14038" max="14038" width="19.85546875" style="9" bestFit="1" customWidth="1"/>
    <col min="14039" max="14039" width="7.85546875" style="9" customWidth="1"/>
    <col min="14040" max="14040" width="5.85546875" style="9" customWidth="1"/>
    <col min="14041" max="14041" width="7.140625" style="9" customWidth="1"/>
    <col min="14042" max="14042" width="8" style="9" customWidth="1"/>
    <col min="14043" max="14043" width="9.140625" style="9"/>
    <col min="14044" max="14044" width="6.140625" style="9" customWidth="1"/>
    <col min="14045" max="14047" width="8.140625" style="9" customWidth="1"/>
    <col min="14048" max="14048" width="9.140625" style="9"/>
    <col min="14049" max="14052" width="10.5703125" style="9" bestFit="1" customWidth="1"/>
    <col min="14053" max="14056" width="10.85546875" style="9" customWidth="1"/>
    <col min="14057" max="14288" width="9.140625" style="9"/>
    <col min="14289" max="14290" width="1.140625" style="9" customWidth="1"/>
    <col min="14291" max="14291" width="36.140625" style="9" customWidth="1"/>
    <col min="14292" max="14292" width="9" style="9" customWidth="1"/>
    <col min="14293" max="14293" width="0" style="9" hidden="1" customWidth="1"/>
    <col min="14294" max="14294" width="19.85546875" style="9" bestFit="1" customWidth="1"/>
    <col min="14295" max="14295" width="7.85546875" style="9" customWidth="1"/>
    <col min="14296" max="14296" width="5.85546875" style="9" customWidth="1"/>
    <col min="14297" max="14297" width="7.140625" style="9" customWidth="1"/>
    <col min="14298" max="14298" width="8" style="9" customWidth="1"/>
    <col min="14299" max="14299" width="9.140625" style="9"/>
    <col min="14300" max="14300" width="6.140625" style="9" customWidth="1"/>
    <col min="14301" max="14303" width="8.140625" style="9" customWidth="1"/>
    <col min="14304" max="14304" width="9.140625" style="9"/>
    <col min="14305" max="14308" width="10.5703125" style="9" bestFit="1" customWidth="1"/>
    <col min="14309" max="14312" width="10.85546875" style="9" customWidth="1"/>
    <col min="14313" max="14544" width="9.140625" style="9"/>
    <col min="14545" max="14546" width="1.140625" style="9" customWidth="1"/>
    <col min="14547" max="14547" width="36.140625" style="9" customWidth="1"/>
    <col min="14548" max="14548" width="9" style="9" customWidth="1"/>
    <col min="14549" max="14549" width="0" style="9" hidden="1" customWidth="1"/>
    <col min="14550" max="14550" width="19.85546875" style="9" bestFit="1" customWidth="1"/>
    <col min="14551" max="14551" width="7.85546875" style="9" customWidth="1"/>
    <col min="14552" max="14552" width="5.85546875" style="9" customWidth="1"/>
    <col min="14553" max="14553" width="7.140625" style="9" customWidth="1"/>
    <col min="14554" max="14554" width="8" style="9" customWidth="1"/>
    <col min="14555" max="14555" width="9.140625" style="9"/>
    <col min="14556" max="14556" width="6.140625" style="9" customWidth="1"/>
    <col min="14557" max="14559" width="8.140625" style="9" customWidth="1"/>
    <col min="14560" max="14560" width="9.140625" style="9"/>
    <col min="14561" max="14564" width="10.5703125" style="9" bestFit="1" customWidth="1"/>
    <col min="14565" max="14568" width="10.85546875" style="9" customWidth="1"/>
    <col min="14569" max="14800" width="9.140625" style="9"/>
    <col min="14801" max="14802" width="1.140625" style="9" customWidth="1"/>
    <col min="14803" max="14803" width="36.140625" style="9" customWidth="1"/>
    <col min="14804" max="14804" width="9" style="9" customWidth="1"/>
    <col min="14805" max="14805" width="0" style="9" hidden="1" customWidth="1"/>
    <col min="14806" max="14806" width="19.85546875" style="9" bestFit="1" customWidth="1"/>
    <col min="14807" max="14807" width="7.85546875" style="9" customWidth="1"/>
    <col min="14808" max="14808" width="5.85546875" style="9" customWidth="1"/>
    <col min="14809" max="14809" width="7.140625" style="9" customWidth="1"/>
    <col min="14810" max="14810" width="8" style="9" customWidth="1"/>
    <col min="14811" max="14811" width="9.140625" style="9"/>
    <col min="14812" max="14812" width="6.140625" style="9" customWidth="1"/>
    <col min="14813" max="14815" width="8.140625" style="9" customWidth="1"/>
    <col min="14816" max="14816" width="9.140625" style="9"/>
    <col min="14817" max="14820" width="10.5703125" style="9" bestFit="1" customWidth="1"/>
    <col min="14821" max="14824" width="10.85546875" style="9" customWidth="1"/>
    <col min="14825" max="15056" width="9.140625" style="9"/>
    <col min="15057" max="15058" width="1.140625" style="9" customWidth="1"/>
    <col min="15059" max="15059" width="36.140625" style="9" customWidth="1"/>
    <col min="15060" max="15060" width="9" style="9" customWidth="1"/>
    <col min="15061" max="15061" width="0" style="9" hidden="1" customWidth="1"/>
    <col min="15062" max="15062" width="19.85546875" style="9" bestFit="1" customWidth="1"/>
    <col min="15063" max="15063" width="7.85546875" style="9" customWidth="1"/>
    <col min="15064" max="15064" width="5.85546875" style="9" customWidth="1"/>
    <col min="15065" max="15065" width="7.140625" style="9" customWidth="1"/>
    <col min="15066" max="15066" width="8" style="9" customWidth="1"/>
    <col min="15067" max="15067" width="9.140625" style="9"/>
    <col min="15068" max="15068" width="6.140625" style="9" customWidth="1"/>
    <col min="15069" max="15071" width="8.140625" style="9" customWidth="1"/>
    <col min="15072" max="15072" width="9.140625" style="9"/>
    <col min="15073" max="15076" width="10.5703125" style="9" bestFit="1" customWidth="1"/>
    <col min="15077" max="15080" width="10.85546875" style="9" customWidth="1"/>
    <col min="15081" max="15312" width="9.140625" style="9"/>
    <col min="15313" max="15314" width="1.140625" style="9" customWidth="1"/>
    <col min="15315" max="15315" width="36.140625" style="9" customWidth="1"/>
    <col min="15316" max="15316" width="9" style="9" customWidth="1"/>
    <col min="15317" max="15317" width="0" style="9" hidden="1" customWidth="1"/>
    <col min="15318" max="15318" width="19.85546875" style="9" bestFit="1" customWidth="1"/>
    <col min="15319" max="15319" width="7.85546875" style="9" customWidth="1"/>
    <col min="15320" max="15320" width="5.85546875" style="9" customWidth="1"/>
    <col min="15321" max="15321" width="7.140625" style="9" customWidth="1"/>
    <col min="15322" max="15322" width="8" style="9" customWidth="1"/>
    <col min="15323" max="15323" width="9.140625" style="9"/>
    <col min="15324" max="15324" width="6.140625" style="9" customWidth="1"/>
    <col min="15325" max="15327" width="8.140625" style="9" customWidth="1"/>
    <col min="15328" max="15328" width="9.140625" style="9"/>
    <col min="15329" max="15332" width="10.5703125" style="9" bestFit="1" customWidth="1"/>
    <col min="15333" max="15336" width="10.85546875" style="9" customWidth="1"/>
    <col min="15337" max="15568" width="9.140625" style="9"/>
    <col min="15569" max="15570" width="1.140625" style="9" customWidth="1"/>
    <col min="15571" max="15571" width="36.140625" style="9" customWidth="1"/>
    <col min="15572" max="15572" width="9" style="9" customWidth="1"/>
    <col min="15573" max="15573" width="0" style="9" hidden="1" customWidth="1"/>
    <col min="15574" max="15574" width="19.85546875" style="9" bestFit="1" customWidth="1"/>
    <col min="15575" max="15575" width="7.85546875" style="9" customWidth="1"/>
    <col min="15576" max="15576" width="5.85546875" style="9" customWidth="1"/>
    <col min="15577" max="15577" width="7.140625" style="9" customWidth="1"/>
    <col min="15578" max="15578" width="8" style="9" customWidth="1"/>
    <col min="15579" max="15579" width="9.140625" style="9"/>
    <col min="15580" max="15580" width="6.140625" style="9" customWidth="1"/>
    <col min="15581" max="15583" width="8.140625" style="9" customWidth="1"/>
    <col min="15584" max="15584" width="9.140625" style="9"/>
    <col min="15585" max="15588" width="10.5703125" style="9" bestFit="1" customWidth="1"/>
    <col min="15589" max="15592" width="10.85546875" style="9" customWidth="1"/>
    <col min="15593" max="15824" width="9.140625" style="9"/>
    <col min="15825" max="15826" width="1.140625" style="9" customWidth="1"/>
    <col min="15827" max="15827" width="36.140625" style="9" customWidth="1"/>
    <col min="15828" max="15828" width="9" style="9" customWidth="1"/>
    <col min="15829" max="15829" width="0" style="9" hidden="1" customWidth="1"/>
    <col min="15830" max="15830" width="19.85546875" style="9" bestFit="1" customWidth="1"/>
    <col min="15831" max="15831" width="7.85546875" style="9" customWidth="1"/>
    <col min="15832" max="15832" width="5.85546875" style="9" customWidth="1"/>
    <col min="15833" max="15833" width="7.140625" style="9" customWidth="1"/>
    <col min="15834" max="15834" width="8" style="9" customWidth="1"/>
    <col min="15835" max="15835" width="9.140625" style="9"/>
    <col min="15836" max="15836" width="6.140625" style="9" customWidth="1"/>
    <col min="15837" max="15839" width="8.140625" style="9" customWidth="1"/>
    <col min="15840" max="15840" width="9.140625" style="9"/>
    <col min="15841" max="15844" width="10.5703125" style="9" bestFit="1" customWidth="1"/>
    <col min="15845" max="15848" width="10.85546875" style="9" customWidth="1"/>
    <col min="15849" max="16080" width="9.140625" style="9"/>
    <col min="16081" max="16082" width="1.140625" style="9" customWidth="1"/>
    <col min="16083" max="16083" width="36.140625" style="9" customWidth="1"/>
    <col min="16084" max="16084" width="9" style="9" customWidth="1"/>
    <col min="16085" max="16085" width="0" style="9" hidden="1" customWidth="1"/>
    <col min="16086" max="16086" width="19.85546875" style="9" bestFit="1" customWidth="1"/>
    <col min="16087" max="16087" width="7.85546875" style="9" customWidth="1"/>
    <col min="16088" max="16088" width="5.85546875" style="9" customWidth="1"/>
    <col min="16089" max="16089" width="7.140625" style="9" customWidth="1"/>
    <col min="16090" max="16090" width="8" style="9" customWidth="1"/>
    <col min="16091" max="16091" width="9.140625" style="9"/>
    <col min="16092" max="16092" width="6.140625" style="9" customWidth="1"/>
    <col min="16093" max="16095" width="8.140625" style="9" customWidth="1"/>
    <col min="16096" max="16096" width="9.140625" style="9"/>
    <col min="16097" max="16100" width="10.5703125" style="9" bestFit="1" customWidth="1"/>
    <col min="16101" max="16104" width="10.85546875" style="9" customWidth="1"/>
    <col min="16105" max="16384" width="9.140625" style="9"/>
  </cols>
  <sheetData>
    <row r="1" spans="1:7" ht="13.5" thickBot="1" x14ac:dyDescent="0.25">
      <c r="A1" s="1"/>
      <c r="B1" s="1"/>
      <c r="C1" s="1"/>
      <c r="D1" s="1"/>
      <c r="E1" s="2"/>
      <c r="F1" s="1"/>
      <c r="G1" s="3"/>
    </row>
    <row r="2" spans="1:7" ht="21" hidden="1" thickBot="1" x14ac:dyDescent="0.35">
      <c r="A2" s="1"/>
      <c r="B2" s="681" t="s">
        <v>338</v>
      </c>
      <c r="C2" s="681"/>
      <c r="D2" s="681"/>
      <c r="E2" s="681"/>
      <c r="F2" s="681"/>
      <c r="G2" s="330"/>
    </row>
    <row r="3" spans="1:7" s="16" customFormat="1" ht="69.75" customHeight="1" thickBot="1" x14ac:dyDescent="0.3">
      <c r="A3" s="8"/>
      <c r="B3" s="685" t="s">
        <v>0</v>
      </c>
      <c r="C3" s="686"/>
      <c r="D3" s="686"/>
      <c r="E3" s="10" t="s">
        <v>1</v>
      </c>
      <c r="F3" s="331" t="s">
        <v>339</v>
      </c>
      <c r="G3" s="14"/>
    </row>
    <row r="4" spans="1:7" s="16" customFormat="1" ht="15" hidden="1" customHeight="1" thickBot="1" x14ac:dyDescent="0.3">
      <c r="A4" s="8"/>
      <c r="B4" s="354"/>
      <c r="C4" s="355"/>
      <c r="D4" s="355"/>
      <c r="E4" s="356"/>
      <c r="F4" s="357"/>
      <c r="G4" s="14"/>
    </row>
    <row r="5" spans="1:7" s="16" customFormat="1" ht="15" hidden="1" customHeight="1" x14ac:dyDescent="0.25">
      <c r="A5" s="8"/>
      <c r="B5" s="26" t="s">
        <v>340</v>
      </c>
      <c r="C5" s="27"/>
      <c r="D5" s="27"/>
      <c r="E5" s="27"/>
      <c r="F5" s="27"/>
      <c r="G5" s="31"/>
    </row>
    <row r="6" spans="1:7" ht="13.5" customHeight="1" x14ac:dyDescent="0.2">
      <c r="B6" s="32" t="s">
        <v>17</v>
      </c>
      <c r="C6" s="33"/>
      <c r="D6" s="34"/>
      <c r="E6" s="35"/>
      <c r="F6" s="363"/>
    </row>
    <row r="7" spans="1:7" ht="13.5" customHeight="1" thickBot="1" x14ac:dyDescent="0.25">
      <c r="B7" s="364"/>
      <c r="C7" s="46"/>
      <c r="D7" s="47" t="s">
        <v>18</v>
      </c>
      <c r="E7" s="48" t="s">
        <v>19</v>
      </c>
      <c r="F7" s="365" t="s">
        <v>341</v>
      </c>
      <c r="G7" s="57"/>
    </row>
    <row r="8" spans="1:7" ht="13.5" customHeight="1" thickBot="1" x14ac:dyDescent="0.25">
      <c r="B8" s="58" t="s">
        <v>22</v>
      </c>
      <c r="C8" s="59"/>
      <c r="D8" s="60"/>
      <c r="E8" s="61"/>
      <c r="F8" s="366"/>
      <c r="G8" s="57"/>
    </row>
    <row r="9" spans="1:7" ht="13.5" customHeight="1" x14ac:dyDescent="0.2">
      <c r="B9" s="367"/>
      <c r="C9" s="70"/>
      <c r="D9" s="71" t="s">
        <v>23</v>
      </c>
      <c r="E9" s="72" t="s">
        <v>24</v>
      </c>
      <c r="F9" s="368" t="s">
        <v>342</v>
      </c>
      <c r="G9" s="57"/>
    </row>
    <row r="10" spans="1:7" ht="13.5" customHeight="1" x14ac:dyDescent="0.2">
      <c r="B10" s="369"/>
      <c r="C10" s="82"/>
      <c r="D10" s="83" t="s">
        <v>25</v>
      </c>
      <c r="E10" s="84" t="s">
        <v>26</v>
      </c>
      <c r="F10" s="370" t="s">
        <v>343</v>
      </c>
      <c r="G10" s="57"/>
    </row>
    <row r="11" spans="1:7" ht="13.5" customHeight="1" x14ac:dyDescent="0.2">
      <c r="B11" s="369"/>
      <c r="C11" s="82"/>
      <c r="D11" s="83" t="s">
        <v>28</v>
      </c>
      <c r="E11" s="84" t="s">
        <v>29</v>
      </c>
      <c r="F11" s="370" t="s">
        <v>344</v>
      </c>
      <c r="G11" s="57"/>
    </row>
    <row r="12" spans="1:7" ht="13.5" customHeight="1" x14ac:dyDescent="0.2">
      <c r="B12" s="371"/>
      <c r="C12" s="94"/>
      <c r="D12" s="95" t="s">
        <v>30</v>
      </c>
      <c r="E12" s="96" t="s">
        <v>31</v>
      </c>
      <c r="F12" s="372" t="s">
        <v>345</v>
      </c>
      <c r="G12" s="57"/>
    </row>
    <row r="13" spans="1:7" ht="13.5" customHeight="1" x14ac:dyDescent="0.2">
      <c r="B13" s="371"/>
      <c r="C13" s="94"/>
      <c r="D13" s="95" t="s">
        <v>32</v>
      </c>
      <c r="E13" s="96" t="s">
        <v>31</v>
      </c>
      <c r="F13" s="372" t="s">
        <v>346</v>
      </c>
      <c r="G13" s="57"/>
    </row>
    <row r="14" spans="1:7" ht="13.5" customHeight="1" x14ac:dyDescent="0.2">
      <c r="B14" s="371"/>
      <c r="C14" s="94"/>
      <c r="D14" s="95" t="s">
        <v>33</v>
      </c>
      <c r="E14" s="96" t="s">
        <v>34</v>
      </c>
      <c r="F14" s="372" t="s">
        <v>347</v>
      </c>
      <c r="G14" s="57"/>
    </row>
    <row r="15" spans="1:7" ht="24" customHeight="1" x14ac:dyDescent="0.2">
      <c r="B15" s="371"/>
      <c r="C15" s="94"/>
      <c r="D15" s="95" t="s">
        <v>228</v>
      </c>
      <c r="E15" s="96" t="s">
        <v>229</v>
      </c>
      <c r="F15" s="441" t="s">
        <v>430</v>
      </c>
      <c r="G15" s="57"/>
    </row>
    <row r="16" spans="1:7" ht="13.5" customHeight="1" thickBot="1" x14ac:dyDescent="0.25">
      <c r="B16" s="364"/>
      <c r="C16" s="46"/>
      <c r="D16" s="47" t="s">
        <v>35</v>
      </c>
      <c r="E16" s="48" t="s">
        <v>36</v>
      </c>
      <c r="F16" s="365" t="s">
        <v>348</v>
      </c>
      <c r="G16" s="57"/>
    </row>
    <row r="17" spans="2:7" ht="13.5" customHeight="1" x14ac:dyDescent="0.2">
      <c r="B17" s="103" t="s">
        <v>349</v>
      </c>
      <c r="C17" s="70"/>
      <c r="D17" s="71"/>
      <c r="E17" s="72"/>
      <c r="F17" s="368"/>
      <c r="G17" s="57"/>
    </row>
    <row r="18" spans="2:7" ht="13.5" customHeight="1" x14ac:dyDescent="0.2">
      <c r="B18" s="367"/>
      <c r="C18" s="70"/>
      <c r="D18" s="71" t="s">
        <v>37</v>
      </c>
      <c r="E18" s="72" t="s">
        <v>38</v>
      </c>
      <c r="F18" s="368" t="s">
        <v>350</v>
      </c>
      <c r="G18" s="57"/>
    </row>
    <row r="19" spans="2:7" ht="13.5" customHeight="1" x14ac:dyDescent="0.2">
      <c r="B19" s="369"/>
      <c r="C19" s="82"/>
      <c r="D19" s="83" t="s">
        <v>40</v>
      </c>
      <c r="E19" s="84" t="s">
        <v>41</v>
      </c>
      <c r="F19" s="370" t="s">
        <v>351</v>
      </c>
      <c r="G19" s="57"/>
    </row>
    <row r="20" spans="2:7" ht="13.5" customHeight="1" x14ac:dyDescent="0.2">
      <c r="B20" s="369"/>
      <c r="C20" s="82"/>
      <c r="D20" s="83" t="s">
        <v>42</v>
      </c>
      <c r="E20" s="84" t="s">
        <v>43</v>
      </c>
      <c r="F20" s="370" t="s">
        <v>352</v>
      </c>
      <c r="G20" s="57"/>
    </row>
    <row r="21" spans="2:7" ht="13.5" customHeight="1" x14ac:dyDescent="0.2">
      <c r="B21" s="369"/>
      <c r="C21" s="82"/>
      <c r="D21" s="83" t="s">
        <v>44</v>
      </c>
      <c r="E21" s="84" t="s">
        <v>45</v>
      </c>
      <c r="F21" s="370" t="s">
        <v>353</v>
      </c>
      <c r="G21" s="57"/>
    </row>
    <row r="22" spans="2:7" ht="13.5" customHeight="1" x14ac:dyDescent="0.2">
      <c r="B22" s="369"/>
      <c r="C22" s="82"/>
      <c r="D22" s="83" t="s">
        <v>46</v>
      </c>
      <c r="E22" s="84" t="s">
        <v>47</v>
      </c>
      <c r="F22" s="370" t="s">
        <v>354</v>
      </c>
      <c r="G22" s="57"/>
    </row>
    <row r="23" spans="2:7" ht="13.5" customHeight="1" x14ac:dyDescent="0.2">
      <c r="B23" s="371"/>
      <c r="C23" s="94"/>
      <c r="D23" s="95" t="s">
        <v>48</v>
      </c>
      <c r="E23" s="96" t="s">
        <v>49</v>
      </c>
      <c r="F23" s="372" t="s">
        <v>355</v>
      </c>
      <c r="G23" s="57"/>
    </row>
    <row r="24" spans="2:7" ht="13.5" customHeight="1" x14ac:dyDescent="0.2">
      <c r="B24" s="371"/>
      <c r="C24" s="94"/>
      <c r="D24" s="95" t="s">
        <v>50</v>
      </c>
      <c r="E24" s="96" t="s">
        <v>51</v>
      </c>
      <c r="F24" s="372" t="s">
        <v>356</v>
      </c>
      <c r="G24" s="57"/>
    </row>
    <row r="25" spans="2:7" ht="13.5" customHeight="1" thickBot="1" x14ac:dyDescent="0.25">
      <c r="B25" s="364"/>
      <c r="C25" s="46"/>
      <c r="D25" s="47" t="s">
        <v>52</v>
      </c>
      <c r="E25" s="48" t="s">
        <v>53</v>
      </c>
      <c r="F25" s="365" t="s">
        <v>357</v>
      </c>
      <c r="G25" s="57"/>
    </row>
    <row r="26" spans="2:7" ht="13.5" customHeight="1" x14ac:dyDescent="0.2">
      <c r="B26" s="103" t="s">
        <v>54</v>
      </c>
      <c r="C26" s="70"/>
      <c r="D26" s="71"/>
      <c r="E26" s="72"/>
      <c r="F26" s="368"/>
      <c r="G26" s="57"/>
    </row>
    <row r="27" spans="2:7" ht="13.5" customHeight="1" x14ac:dyDescent="0.2">
      <c r="B27" s="367"/>
      <c r="C27" s="70"/>
      <c r="D27" s="71" t="s">
        <v>55</v>
      </c>
      <c r="E27" s="72" t="s">
        <v>56</v>
      </c>
      <c r="F27" s="373" t="s">
        <v>358</v>
      </c>
      <c r="G27" s="57"/>
    </row>
    <row r="28" spans="2:7" ht="13.5" customHeight="1" thickBot="1" x14ac:dyDescent="0.25">
      <c r="B28" s="364"/>
      <c r="C28" s="46"/>
      <c r="D28" s="47" t="s">
        <v>58</v>
      </c>
      <c r="E28" s="48" t="s">
        <v>59</v>
      </c>
      <c r="F28" s="365" t="s">
        <v>359</v>
      </c>
      <c r="G28" s="57"/>
    </row>
    <row r="29" spans="2:7" ht="13.5" customHeight="1" x14ac:dyDescent="0.2">
      <c r="B29" s="103" t="s">
        <v>60</v>
      </c>
      <c r="C29" s="70"/>
      <c r="D29" s="71"/>
      <c r="E29" s="72"/>
      <c r="F29" s="368"/>
      <c r="G29" s="57"/>
    </row>
    <row r="30" spans="2:7" ht="13.5" customHeight="1" x14ac:dyDescent="0.2">
      <c r="B30" s="369"/>
      <c r="C30" s="82"/>
      <c r="D30" s="83" t="s">
        <v>61</v>
      </c>
      <c r="E30" s="84" t="s">
        <v>62</v>
      </c>
      <c r="F30" s="370" t="s">
        <v>360</v>
      </c>
      <c r="G30" s="57"/>
    </row>
    <row r="31" spans="2:7" ht="13.5" customHeight="1" x14ac:dyDescent="0.2">
      <c r="B31" s="369"/>
      <c r="C31" s="82"/>
      <c r="D31" s="83" t="s">
        <v>608</v>
      </c>
      <c r="E31" s="84" t="s">
        <v>609</v>
      </c>
      <c r="F31" s="370" t="s">
        <v>610</v>
      </c>
      <c r="G31" s="57"/>
    </row>
    <row r="32" spans="2:7" ht="13.5" customHeight="1" x14ac:dyDescent="0.2">
      <c r="B32" s="369"/>
      <c r="C32" s="82"/>
      <c r="D32" s="83" t="s">
        <v>63</v>
      </c>
      <c r="E32" s="84" t="s">
        <v>64</v>
      </c>
      <c r="F32" s="374" t="s">
        <v>361</v>
      </c>
      <c r="G32" s="57"/>
    </row>
    <row r="33" spans="2:7" ht="13.5" customHeight="1" x14ac:dyDescent="0.2">
      <c r="B33" s="369"/>
      <c r="C33" s="82"/>
      <c r="D33" s="83" t="s">
        <v>66</v>
      </c>
      <c r="E33" s="84" t="s">
        <v>67</v>
      </c>
      <c r="F33" s="370" t="s">
        <v>362</v>
      </c>
      <c r="G33" s="57"/>
    </row>
    <row r="34" spans="2:7" ht="13.5" customHeight="1" thickBot="1" x14ac:dyDescent="0.25">
      <c r="B34" s="364"/>
      <c r="C34" s="46"/>
      <c r="D34" s="47" t="s">
        <v>69</v>
      </c>
      <c r="E34" s="48" t="s">
        <v>70</v>
      </c>
      <c r="F34" s="365" t="s">
        <v>363</v>
      </c>
      <c r="G34" s="57"/>
    </row>
    <row r="35" spans="2:7" ht="13.5" customHeight="1" x14ac:dyDescent="0.2">
      <c r="B35" s="103" t="s">
        <v>72</v>
      </c>
      <c r="C35" s="70"/>
      <c r="D35" s="71"/>
      <c r="E35" s="72"/>
      <c r="F35" s="368"/>
      <c r="G35" s="57"/>
    </row>
    <row r="36" spans="2:7" ht="13.5" customHeight="1" x14ac:dyDescent="0.2">
      <c r="B36" s="369"/>
      <c r="C36" s="82"/>
      <c r="D36" s="83" t="s">
        <v>73</v>
      </c>
      <c r="E36" s="84" t="s">
        <v>74</v>
      </c>
      <c r="F36" s="370" t="s">
        <v>364</v>
      </c>
      <c r="G36" s="57"/>
    </row>
    <row r="37" spans="2:7" ht="13.5" customHeight="1" x14ac:dyDescent="0.2">
      <c r="B37" s="369"/>
      <c r="C37" s="82"/>
      <c r="D37" s="83" t="s">
        <v>617</v>
      </c>
      <c r="E37" s="84" t="s">
        <v>618</v>
      </c>
      <c r="F37" s="370" t="s">
        <v>620</v>
      </c>
      <c r="G37" s="57"/>
    </row>
    <row r="38" spans="2:7" ht="13.5" customHeight="1" x14ac:dyDescent="0.2">
      <c r="B38" s="369"/>
      <c r="C38" s="82"/>
      <c r="D38" s="83" t="s">
        <v>75</v>
      </c>
      <c r="E38" s="84" t="s">
        <v>76</v>
      </c>
      <c r="F38" s="374" t="s">
        <v>365</v>
      </c>
      <c r="G38" s="57"/>
    </row>
    <row r="39" spans="2:7" ht="13.5" customHeight="1" x14ac:dyDescent="0.2">
      <c r="B39" s="369"/>
      <c r="C39" s="82"/>
      <c r="D39" s="83" t="s">
        <v>78</v>
      </c>
      <c r="E39" s="84" t="s">
        <v>79</v>
      </c>
      <c r="F39" s="374" t="s">
        <v>366</v>
      </c>
      <c r="G39" s="57"/>
    </row>
    <row r="40" spans="2:7" ht="13.5" customHeight="1" x14ac:dyDescent="0.2">
      <c r="B40" s="369"/>
      <c r="C40" s="82"/>
      <c r="D40" s="83" t="s">
        <v>80</v>
      </c>
      <c r="E40" s="84" t="s">
        <v>81</v>
      </c>
      <c r="F40" s="374" t="s">
        <v>367</v>
      </c>
      <c r="G40" s="57"/>
    </row>
    <row r="41" spans="2:7" ht="13.5" customHeight="1" x14ac:dyDescent="0.2">
      <c r="B41" s="369"/>
      <c r="C41" s="82"/>
      <c r="D41" s="83" t="s">
        <v>82</v>
      </c>
      <c r="E41" s="84" t="s">
        <v>83</v>
      </c>
      <c r="F41" s="370" t="s">
        <v>368</v>
      </c>
      <c r="G41" s="57"/>
    </row>
    <row r="42" spans="2:7" ht="13.5" customHeight="1" x14ac:dyDescent="0.2">
      <c r="B42" s="369"/>
      <c r="C42" s="82"/>
      <c r="D42" s="83" t="s">
        <v>85</v>
      </c>
      <c r="E42" s="84" t="s">
        <v>86</v>
      </c>
      <c r="F42" s="370" t="s">
        <v>369</v>
      </c>
      <c r="G42" s="57"/>
    </row>
    <row r="43" spans="2:7" ht="13.5" customHeight="1" x14ac:dyDescent="0.2">
      <c r="B43" s="369"/>
      <c r="C43" s="82"/>
      <c r="D43" s="83" t="s">
        <v>87</v>
      </c>
      <c r="E43" s="84" t="s">
        <v>88</v>
      </c>
      <c r="F43" s="370" t="s">
        <v>370</v>
      </c>
      <c r="G43" s="57"/>
    </row>
    <row r="44" spans="2:7" ht="13.5" customHeight="1" x14ac:dyDescent="0.2">
      <c r="B44" s="369"/>
      <c r="C44" s="82"/>
      <c r="D44" s="83" t="s">
        <v>89</v>
      </c>
      <c r="E44" s="84" t="s">
        <v>90</v>
      </c>
      <c r="F44" s="370" t="s">
        <v>371</v>
      </c>
      <c r="G44" s="57"/>
    </row>
    <row r="45" spans="2:7" ht="13.5" customHeight="1" thickBot="1" x14ac:dyDescent="0.25">
      <c r="B45" s="364"/>
      <c r="C45" s="46"/>
      <c r="D45" s="47" t="s">
        <v>92</v>
      </c>
      <c r="E45" s="48" t="s">
        <v>93</v>
      </c>
      <c r="F45" s="365" t="s">
        <v>372</v>
      </c>
      <c r="G45" s="57"/>
    </row>
    <row r="46" spans="2:7" ht="13.5" customHeight="1" x14ac:dyDescent="0.2">
      <c r="B46" s="103" t="s">
        <v>94</v>
      </c>
      <c r="C46" s="70"/>
      <c r="D46" s="71"/>
      <c r="E46" s="72"/>
      <c r="F46" s="368"/>
      <c r="G46" s="57"/>
    </row>
    <row r="47" spans="2:7" ht="13.5" customHeight="1" x14ac:dyDescent="0.2">
      <c r="B47" s="369"/>
      <c r="C47" s="82"/>
      <c r="D47" s="83" t="s">
        <v>95</v>
      </c>
      <c r="E47" s="84" t="s">
        <v>96</v>
      </c>
      <c r="F47" s="370" t="s">
        <v>373</v>
      </c>
      <c r="G47" s="57"/>
    </row>
    <row r="48" spans="2:7" ht="13.5" customHeight="1" x14ac:dyDescent="0.2">
      <c r="B48" s="369"/>
      <c r="C48" s="82"/>
      <c r="D48" s="83" t="s">
        <v>97</v>
      </c>
      <c r="E48" s="84" t="s">
        <v>98</v>
      </c>
      <c r="F48" s="370" t="s">
        <v>374</v>
      </c>
      <c r="G48" s="57"/>
    </row>
    <row r="49" spans="2:7" ht="13.5" customHeight="1" x14ac:dyDescent="0.2">
      <c r="B49" s="371"/>
      <c r="C49" s="94"/>
      <c r="D49" s="83" t="s">
        <v>99</v>
      </c>
      <c r="E49" s="84" t="s">
        <v>100</v>
      </c>
      <c r="F49" s="370" t="s">
        <v>375</v>
      </c>
      <c r="G49" s="57"/>
    </row>
    <row r="50" spans="2:7" ht="13.5" customHeight="1" x14ac:dyDescent="0.2">
      <c r="B50" s="371"/>
      <c r="C50" s="94"/>
      <c r="D50" s="83" t="s">
        <v>102</v>
      </c>
      <c r="E50" s="84" t="s">
        <v>103</v>
      </c>
      <c r="F50" s="370" t="s">
        <v>376</v>
      </c>
      <c r="G50" s="57"/>
    </row>
    <row r="51" spans="2:7" ht="13.5" customHeight="1" thickBot="1" x14ac:dyDescent="0.25">
      <c r="B51" s="364"/>
      <c r="C51" s="46"/>
      <c r="D51" s="60" t="s">
        <v>104</v>
      </c>
      <c r="E51" s="61" t="s">
        <v>105</v>
      </c>
      <c r="F51" s="366" t="s">
        <v>377</v>
      </c>
      <c r="G51" s="57"/>
    </row>
    <row r="52" spans="2:7" ht="13.5" customHeight="1" x14ac:dyDescent="0.2">
      <c r="B52" s="107" t="s">
        <v>106</v>
      </c>
      <c r="C52" s="108"/>
      <c r="D52" s="109"/>
      <c r="E52" s="35"/>
      <c r="F52" s="363"/>
      <c r="G52" s="57"/>
    </row>
    <row r="53" spans="2:7" ht="13.5" customHeight="1" x14ac:dyDescent="0.2">
      <c r="B53" s="369"/>
      <c r="C53" s="82"/>
      <c r="D53" s="83" t="s">
        <v>107</v>
      </c>
      <c r="E53" s="84" t="s">
        <v>108</v>
      </c>
      <c r="F53" s="370" t="s">
        <v>378</v>
      </c>
      <c r="G53" s="57"/>
    </row>
    <row r="54" spans="2:7" ht="13.5" customHeight="1" x14ac:dyDescent="0.2">
      <c r="B54" s="369"/>
      <c r="C54" s="82"/>
      <c r="D54" s="83" t="s">
        <v>109</v>
      </c>
      <c r="E54" s="84" t="s">
        <v>110</v>
      </c>
      <c r="F54" s="370" t="s">
        <v>379</v>
      </c>
      <c r="G54" s="57"/>
    </row>
    <row r="55" spans="2:7" ht="13.5" customHeight="1" x14ac:dyDescent="0.2">
      <c r="B55" s="369"/>
      <c r="C55" s="82"/>
      <c r="D55" s="83" t="s">
        <v>111</v>
      </c>
      <c r="E55" s="84" t="s">
        <v>112</v>
      </c>
      <c r="F55" s="370" t="s">
        <v>380</v>
      </c>
      <c r="G55" s="57"/>
    </row>
    <row r="56" spans="2:7" ht="13.5" customHeight="1" x14ac:dyDescent="0.2">
      <c r="B56" s="369"/>
      <c r="C56" s="82"/>
      <c r="D56" s="83" t="s">
        <v>113</v>
      </c>
      <c r="E56" s="84" t="s">
        <v>114</v>
      </c>
      <c r="F56" s="370" t="s">
        <v>381</v>
      </c>
      <c r="G56" s="57"/>
    </row>
    <row r="57" spans="2:7" ht="13.5" customHeight="1" thickBot="1" x14ac:dyDescent="0.25">
      <c r="B57" s="364"/>
      <c r="C57" s="46"/>
      <c r="D57" s="47" t="s">
        <v>115</v>
      </c>
      <c r="E57" s="48" t="s">
        <v>116</v>
      </c>
      <c r="F57" s="365" t="s">
        <v>382</v>
      </c>
      <c r="G57" s="57"/>
    </row>
    <row r="58" spans="2:7" ht="13.5" customHeight="1" x14ac:dyDescent="0.2">
      <c r="B58" s="103" t="s">
        <v>117</v>
      </c>
      <c r="C58" s="70"/>
      <c r="D58" s="71"/>
      <c r="E58" s="72"/>
      <c r="F58" s="368"/>
      <c r="G58" s="57"/>
    </row>
    <row r="59" spans="2:7" ht="13.5" customHeight="1" x14ac:dyDescent="0.2">
      <c r="B59" s="369"/>
      <c r="C59" s="112" t="s">
        <v>383</v>
      </c>
      <c r="D59" s="83"/>
      <c r="E59" s="84"/>
      <c r="F59" s="370"/>
      <c r="G59" s="57"/>
    </row>
    <row r="60" spans="2:7" ht="13.5" customHeight="1" x14ac:dyDescent="0.2">
      <c r="B60" s="369"/>
      <c r="C60" s="82"/>
      <c r="D60" s="83" t="s">
        <v>119</v>
      </c>
      <c r="E60" s="84" t="s">
        <v>120</v>
      </c>
      <c r="F60" s="370" t="s">
        <v>384</v>
      </c>
      <c r="G60" s="57"/>
    </row>
    <row r="61" spans="2:7" ht="13.5" customHeight="1" x14ac:dyDescent="0.2">
      <c r="B61" s="369"/>
      <c r="C61" s="82"/>
      <c r="D61" s="83" t="s">
        <v>121</v>
      </c>
      <c r="E61" s="84" t="s">
        <v>122</v>
      </c>
      <c r="F61" s="370" t="s">
        <v>385</v>
      </c>
      <c r="G61" s="57"/>
    </row>
    <row r="62" spans="2:7" ht="13.5" customHeight="1" x14ac:dyDescent="0.2">
      <c r="B62" s="369"/>
      <c r="C62" s="82"/>
      <c r="D62" s="83" t="s">
        <v>124</v>
      </c>
      <c r="E62" s="84" t="s">
        <v>125</v>
      </c>
      <c r="F62" s="370" t="s">
        <v>386</v>
      </c>
      <c r="G62" s="57"/>
    </row>
    <row r="63" spans="2:7" ht="13.5" customHeight="1" x14ac:dyDescent="0.2">
      <c r="B63" s="369"/>
      <c r="C63" s="82"/>
      <c r="D63" s="83" t="s">
        <v>127</v>
      </c>
      <c r="E63" s="84" t="s">
        <v>128</v>
      </c>
      <c r="F63" s="370" t="s">
        <v>387</v>
      </c>
      <c r="G63" s="57"/>
    </row>
    <row r="64" spans="2:7" ht="13.5" customHeight="1" x14ac:dyDescent="0.2">
      <c r="B64" s="369"/>
      <c r="C64" s="82"/>
      <c r="D64" s="83" t="s">
        <v>129</v>
      </c>
      <c r="E64" s="84" t="s">
        <v>128</v>
      </c>
      <c r="F64" s="370" t="s">
        <v>388</v>
      </c>
      <c r="G64" s="57"/>
    </row>
    <row r="65" spans="2:7" ht="13.5" customHeight="1" x14ac:dyDescent="0.2">
      <c r="B65" s="369"/>
      <c r="C65" s="82"/>
      <c r="D65" s="83" t="s">
        <v>130</v>
      </c>
      <c r="E65" s="84" t="s">
        <v>128</v>
      </c>
      <c r="F65" s="370" t="s">
        <v>388</v>
      </c>
      <c r="G65" s="57"/>
    </row>
    <row r="66" spans="2:7" ht="13.5" customHeight="1" x14ac:dyDescent="0.2">
      <c r="B66" s="369"/>
      <c r="C66" s="82"/>
      <c r="D66" s="83" t="s">
        <v>131</v>
      </c>
      <c r="E66" s="84" t="s">
        <v>132</v>
      </c>
      <c r="F66" s="370" t="s">
        <v>389</v>
      </c>
      <c r="G66" s="57"/>
    </row>
    <row r="67" spans="2:7" ht="13.5" customHeight="1" x14ac:dyDescent="0.2">
      <c r="B67" s="369"/>
      <c r="C67" s="82"/>
      <c r="D67" s="83" t="s">
        <v>133</v>
      </c>
      <c r="E67" s="84" t="s">
        <v>134</v>
      </c>
      <c r="F67" s="370" t="s">
        <v>390</v>
      </c>
      <c r="G67" s="57"/>
    </row>
    <row r="68" spans="2:7" ht="13.5" customHeight="1" x14ac:dyDescent="0.2">
      <c r="B68" s="369"/>
      <c r="C68" s="82"/>
      <c r="D68" s="83" t="s">
        <v>135</v>
      </c>
      <c r="E68" s="84" t="s">
        <v>136</v>
      </c>
      <c r="F68" s="370" t="s">
        <v>391</v>
      </c>
      <c r="G68" s="57"/>
    </row>
    <row r="69" spans="2:7" ht="13.5" customHeight="1" x14ac:dyDescent="0.2">
      <c r="B69" s="369"/>
      <c r="C69" s="82"/>
      <c r="D69" s="83" t="s">
        <v>138</v>
      </c>
      <c r="E69" s="84" t="s">
        <v>139</v>
      </c>
      <c r="F69" s="370" t="s">
        <v>392</v>
      </c>
      <c r="G69" s="57"/>
    </row>
    <row r="70" spans="2:7" ht="13.5" customHeight="1" thickBot="1" x14ac:dyDescent="0.25">
      <c r="B70" s="364"/>
      <c r="C70" s="46"/>
      <c r="D70" s="47" t="s">
        <v>140</v>
      </c>
      <c r="E70" s="48" t="s">
        <v>141</v>
      </c>
      <c r="F70" s="365" t="s">
        <v>393</v>
      </c>
      <c r="G70" s="57"/>
    </row>
    <row r="71" spans="2:7" ht="13.5" customHeight="1" x14ac:dyDescent="0.2">
      <c r="B71" s="376"/>
      <c r="C71" s="113" t="s">
        <v>394</v>
      </c>
      <c r="D71" s="109"/>
      <c r="E71" s="35"/>
      <c r="F71" s="363"/>
      <c r="G71" s="57"/>
    </row>
    <row r="72" spans="2:7" ht="13.5" customHeight="1" x14ac:dyDescent="0.2">
      <c r="B72" s="367"/>
      <c r="C72" s="609"/>
      <c r="D72" s="71" t="s">
        <v>602</v>
      </c>
      <c r="E72" s="72" t="s">
        <v>253</v>
      </c>
      <c r="F72" s="368" t="s">
        <v>603</v>
      </c>
      <c r="G72" s="57"/>
    </row>
    <row r="73" spans="2:7" ht="13.5" customHeight="1" x14ac:dyDescent="0.2">
      <c r="B73" s="369"/>
      <c r="C73" s="82"/>
      <c r="D73" s="83" t="s">
        <v>143</v>
      </c>
      <c r="E73" s="84" t="s">
        <v>144</v>
      </c>
      <c r="F73" s="370" t="s">
        <v>395</v>
      </c>
      <c r="G73" s="57"/>
    </row>
    <row r="74" spans="2:7" ht="13.5" customHeight="1" x14ac:dyDescent="0.2">
      <c r="B74" s="369"/>
      <c r="C74" s="82"/>
      <c r="D74" s="83" t="s">
        <v>145</v>
      </c>
      <c r="E74" s="84" t="s">
        <v>146</v>
      </c>
      <c r="F74" s="370" t="s">
        <v>396</v>
      </c>
      <c r="G74" s="57"/>
    </row>
    <row r="75" spans="2:7" ht="13.5" customHeight="1" x14ac:dyDescent="0.2">
      <c r="B75" s="369"/>
      <c r="C75" s="82"/>
      <c r="D75" s="83" t="s">
        <v>147</v>
      </c>
      <c r="E75" s="84" t="s">
        <v>148</v>
      </c>
      <c r="F75" s="370" t="s">
        <v>397</v>
      </c>
      <c r="G75" s="57"/>
    </row>
    <row r="76" spans="2:7" ht="13.5" customHeight="1" x14ac:dyDescent="0.2">
      <c r="B76" s="371"/>
      <c r="C76" s="94"/>
      <c r="D76" s="83" t="s">
        <v>149</v>
      </c>
      <c r="E76" s="84" t="s">
        <v>150</v>
      </c>
      <c r="F76" s="370" t="s">
        <v>398</v>
      </c>
      <c r="G76" s="57"/>
    </row>
    <row r="77" spans="2:7" ht="13.5" customHeight="1" x14ac:dyDescent="0.2">
      <c r="B77" s="369"/>
      <c r="C77" s="82"/>
      <c r="D77" s="83" t="s">
        <v>151</v>
      </c>
      <c r="E77" s="84" t="s">
        <v>152</v>
      </c>
      <c r="F77" s="370" t="s">
        <v>399</v>
      </c>
      <c r="G77" s="57"/>
    </row>
    <row r="78" spans="2:7" ht="13.5" customHeight="1" thickBot="1" x14ac:dyDescent="0.25">
      <c r="B78" s="377"/>
      <c r="C78" s="59"/>
      <c r="D78" s="60" t="s">
        <v>153</v>
      </c>
      <c r="E78" s="61" t="s">
        <v>154</v>
      </c>
      <c r="F78" s="366" t="s">
        <v>400</v>
      </c>
      <c r="G78" s="57"/>
    </row>
    <row r="79" spans="2:7" ht="13.5" customHeight="1" x14ac:dyDescent="0.2">
      <c r="B79" s="376"/>
      <c r="C79" s="113" t="s">
        <v>401</v>
      </c>
      <c r="D79" s="109"/>
      <c r="E79" s="35"/>
      <c r="F79" s="378"/>
      <c r="G79" s="57"/>
    </row>
    <row r="80" spans="2:7" ht="13.5" customHeight="1" x14ac:dyDescent="0.2">
      <c r="B80" s="369"/>
      <c r="C80" s="82"/>
      <c r="D80" s="83" t="s">
        <v>156</v>
      </c>
      <c r="E80" s="84" t="s">
        <v>157</v>
      </c>
      <c r="F80" s="374" t="s">
        <v>402</v>
      </c>
      <c r="G80" s="57"/>
    </row>
    <row r="81" spans="1:7" ht="13.5" customHeight="1" x14ac:dyDescent="0.2">
      <c r="B81" s="369"/>
      <c r="C81" s="82"/>
      <c r="D81" s="83" t="s">
        <v>159</v>
      </c>
      <c r="E81" s="84" t="s">
        <v>160</v>
      </c>
      <c r="F81" s="370" t="s">
        <v>403</v>
      </c>
      <c r="G81" s="57"/>
    </row>
    <row r="82" spans="1:7" ht="13.5" customHeight="1" x14ac:dyDescent="0.2">
      <c r="B82" s="369"/>
      <c r="C82" s="82"/>
      <c r="D82" s="83" t="s">
        <v>161</v>
      </c>
      <c r="E82" s="84" t="s">
        <v>162</v>
      </c>
      <c r="F82" s="374" t="s">
        <v>404</v>
      </c>
      <c r="G82" s="57"/>
    </row>
    <row r="83" spans="1:7" ht="13.5" customHeight="1" x14ac:dyDescent="0.2">
      <c r="B83" s="369"/>
      <c r="C83" s="82"/>
      <c r="D83" s="83" t="s">
        <v>163</v>
      </c>
      <c r="E83" s="84" t="s">
        <v>164</v>
      </c>
      <c r="F83" s="370" t="s">
        <v>405</v>
      </c>
      <c r="G83" s="57"/>
    </row>
    <row r="84" spans="1:7" ht="13.5" customHeight="1" x14ac:dyDescent="0.2">
      <c r="B84" s="369"/>
      <c r="C84" s="82"/>
      <c r="D84" s="83" t="s">
        <v>165</v>
      </c>
      <c r="E84" s="84" t="s">
        <v>166</v>
      </c>
      <c r="F84" s="370" t="s">
        <v>406</v>
      </c>
      <c r="G84" s="57"/>
    </row>
    <row r="85" spans="1:7" ht="13.5" customHeight="1" x14ac:dyDescent="0.2">
      <c r="B85" s="369"/>
      <c r="C85" s="82"/>
      <c r="D85" s="83" t="s">
        <v>605</v>
      </c>
      <c r="E85" s="84" t="s">
        <v>167</v>
      </c>
      <c r="F85" s="370" t="s">
        <v>407</v>
      </c>
      <c r="G85" s="57"/>
    </row>
    <row r="86" spans="1:7" ht="13.5" customHeight="1" x14ac:dyDescent="0.2">
      <c r="B86" s="369"/>
      <c r="C86" s="82"/>
      <c r="D86" s="83" t="s">
        <v>607</v>
      </c>
      <c r="E86" s="84" t="s">
        <v>169</v>
      </c>
      <c r="F86" s="370" t="s">
        <v>408</v>
      </c>
      <c r="G86" s="57"/>
    </row>
    <row r="87" spans="1:7" ht="13.5" customHeight="1" x14ac:dyDescent="0.2">
      <c r="B87" s="369"/>
      <c r="C87" s="82"/>
      <c r="D87" s="83" t="s">
        <v>606</v>
      </c>
      <c r="E87" s="84" t="s">
        <v>170</v>
      </c>
      <c r="F87" s="370" t="s">
        <v>409</v>
      </c>
      <c r="G87" s="57"/>
    </row>
    <row r="88" spans="1:7" ht="13.5" customHeight="1" x14ac:dyDescent="0.2">
      <c r="B88" s="369"/>
      <c r="C88" s="82"/>
      <c r="D88" s="83" t="s">
        <v>171</v>
      </c>
      <c r="E88" s="84" t="s">
        <v>172</v>
      </c>
      <c r="F88" s="374" t="s">
        <v>410</v>
      </c>
      <c r="G88" s="57"/>
    </row>
    <row r="89" spans="1:7" ht="13.5" customHeight="1" x14ac:dyDescent="0.2">
      <c r="B89" s="367"/>
      <c r="C89" s="70"/>
      <c r="D89" s="71" t="s">
        <v>173</v>
      </c>
      <c r="E89" s="72" t="s">
        <v>174</v>
      </c>
      <c r="F89" s="372" t="s">
        <v>411</v>
      </c>
      <c r="G89" s="57"/>
    </row>
    <row r="90" spans="1:7" ht="13.5" customHeight="1" x14ac:dyDescent="0.2">
      <c r="B90" s="369"/>
      <c r="C90" s="82"/>
      <c r="D90" s="83" t="s">
        <v>175</v>
      </c>
      <c r="E90" s="84" t="s">
        <v>176</v>
      </c>
      <c r="F90" s="370" t="s">
        <v>412</v>
      </c>
      <c r="G90" s="57"/>
    </row>
    <row r="91" spans="1:7" ht="13.5" customHeight="1" thickBot="1" x14ac:dyDescent="0.25">
      <c r="B91" s="379"/>
      <c r="C91" s="117"/>
      <c r="D91" s="118" t="s">
        <v>418</v>
      </c>
      <c r="E91" s="119" t="s">
        <v>419</v>
      </c>
      <c r="F91" s="380" t="s">
        <v>420</v>
      </c>
      <c r="G91" s="57"/>
    </row>
    <row r="92" spans="1:7" ht="13.5" customHeight="1" x14ac:dyDescent="0.2">
      <c r="B92" s="107" t="s">
        <v>177</v>
      </c>
      <c r="C92" s="108"/>
      <c r="D92" s="109"/>
      <c r="E92" s="35"/>
      <c r="F92" s="372"/>
      <c r="G92" s="57"/>
    </row>
    <row r="93" spans="1:7" ht="13.5" customHeight="1" x14ac:dyDescent="0.2">
      <c r="B93" s="369"/>
      <c r="C93" s="82"/>
      <c r="D93" s="83" t="s">
        <v>178</v>
      </c>
      <c r="E93" s="84" t="s">
        <v>179</v>
      </c>
      <c r="F93" s="370" t="s">
        <v>413</v>
      </c>
      <c r="G93" s="57"/>
    </row>
    <row r="94" spans="1:7" ht="13.5" customHeight="1" x14ac:dyDescent="0.2">
      <c r="B94" s="371"/>
      <c r="C94" s="94"/>
      <c r="D94" s="83" t="s">
        <v>180</v>
      </c>
      <c r="E94" s="96" t="s">
        <v>181</v>
      </c>
      <c r="F94" s="370" t="s">
        <v>414</v>
      </c>
      <c r="G94" s="57"/>
    </row>
    <row r="95" spans="1:7" ht="13.5" customHeight="1" thickBot="1" x14ac:dyDescent="0.25">
      <c r="B95" s="364"/>
      <c r="C95" s="46"/>
      <c r="D95" s="47" t="s">
        <v>183</v>
      </c>
      <c r="E95" s="48" t="s">
        <v>184</v>
      </c>
      <c r="F95" s="365" t="s">
        <v>415</v>
      </c>
      <c r="G95" s="57"/>
    </row>
    <row r="96" spans="1:7" x14ac:dyDescent="0.2">
      <c r="A96" s="1"/>
      <c r="B96" s="687"/>
      <c r="C96" s="687"/>
      <c r="D96" s="687"/>
      <c r="E96" s="687"/>
      <c r="F96" s="687"/>
      <c r="G96" s="3"/>
    </row>
    <row r="97" spans="1:7" x14ac:dyDescent="0.2">
      <c r="A97" s="1"/>
      <c r="B97" s="688"/>
      <c r="C97" s="688"/>
      <c r="D97" s="688"/>
      <c r="E97" s="688"/>
      <c r="F97" s="688"/>
      <c r="G97" s="3"/>
    </row>
    <row r="98" spans="1:7" x14ac:dyDescent="0.2">
      <c r="A98" s="1"/>
      <c r="B98" s="688"/>
      <c r="C98" s="688"/>
      <c r="D98" s="688"/>
      <c r="E98" s="688"/>
      <c r="F98" s="688"/>
      <c r="G98" s="3"/>
    </row>
    <row r="99" spans="1:7" ht="12" customHeight="1" x14ac:dyDescent="0.2">
      <c r="A99" s="1"/>
      <c r="B99" s="688"/>
      <c r="C99" s="688"/>
      <c r="D99" s="688"/>
      <c r="E99" s="688"/>
      <c r="F99" s="688"/>
      <c r="G99" s="3"/>
    </row>
    <row r="100" spans="1:7" x14ac:dyDescent="0.2">
      <c r="A100" s="1"/>
      <c r="B100" s="1"/>
      <c r="C100" s="1"/>
      <c r="D100" s="1"/>
      <c r="E100" s="2"/>
      <c r="F100" s="1"/>
      <c r="G100" s="3"/>
    </row>
  </sheetData>
  <sheetProtection algorithmName="SHA-512" hashValue="E5tIT6e4xZ73YTW8ex7YPPJRv5ATnmbW3sF7YZ9gYVWYRCjblsEtWsFHrJcpWC62cpcjawUiTwvBas6ZUaiubg==" saltValue="UbJ/Ai6REqs5nxckzNP7gA==" spinCount="100000" sheet="1" insertRows="0"/>
  <mergeCells count="3">
    <mergeCell ref="B2:F2"/>
    <mergeCell ref="B3:D3"/>
    <mergeCell ref="B96:F99"/>
  </mergeCells>
  <printOptions horizontalCentered="1"/>
  <pageMargins left="0.7" right="0.7" top="0.75" bottom="0.75" header="0.3" footer="0.3"/>
  <pageSetup paperSize="17" scale="66" orientation="portrait" r:id="rId1"/>
  <headerFooter alignWithMargins="0"/>
  <ignoredErrors>
    <ignoredError sqref="E38:E95 E7:E30 E32:E36 E31 E3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DAB1-E74A-4689-B485-DF1B56DF17E9}">
  <sheetPr>
    <tabColor rgb="FFFF0000"/>
    <pageSetUpPr fitToPage="1"/>
  </sheetPr>
  <dimension ref="A1:Y91"/>
  <sheetViews>
    <sheetView showGridLines="0" view="pageBreakPreview" topLeftCell="A8" zoomScaleNormal="70" zoomScaleSheetLayoutView="100" workbookViewId="0">
      <selection activeCell="D36" sqref="D36"/>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customWidth="1"/>
    <col min="13" max="13" width="6.140625" style="131" customWidth="1"/>
    <col min="14" max="14" width="8.140625" style="57" customWidth="1"/>
    <col min="15" max="15" width="8.140625" style="44" customWidth="1"/>
    <col min="16" max="16" width="9.140625" style="44" customWidth="1"/>
    <col min="17" max="17" width="3.85546875" style="44" hidden="1" customWidth="1"/>
    <col min="18" max="18" width="9.140625" style="6" hidden="1" customWidth="1"/>
    <col min="19" max="19" width="14.85546875" style="6" hidden="1" customWidth="1"/>
    <col min="20" max="20" width="9.140625" style="9"/>
    <col min="21" max="25" width="46.5703125" style="9" bestFit="1" customWidth="1"/>
    <col min="26" max="127" width="9.140625" style="9"/>
    <col min="128" max="129" width="1.140625" style="9" customWidth="1"/>
    <col min="130" max="130" width="36.140625" style="9" customWidth="1"/>
    <col min="131" max="131" width="9" style="9" customWidth="1"/>
    <col min="132" max="132" width="0" style="9" hidden="1" customWidth="1"/>
    <col min="133" max="133" width="19.85546875" style="9" bestFit="1" customWidth="1"/>
    <col min="134" max="134" width="7.85546875" style="9" customWidth="1"/>
    <col min="135" max="135" width="5.85546875" style="9" customWidth="1"/>
    <col min="136" max="136" width="7.140625" style="9" customWidth="1"/>
    <col min="137" max="137" width="8" style="9" customWidth="1"/>
    <col min="138" max="138" width="9.140625" style="9"/>
    <col min="139" max="139" width="6.140625" style="9" customWidth="1"/>
    <col min="140" max="142" width="8.140625" style="9" customWidth="1"/>
    <col min="143" max="143" width="9.140625" style="9"/>
    <col min="144" max="147" width="10.5703125" style="9" bestFit="1" customWidth="1"/>
    <col min="148" max="151" width="10.85546875" style="9" customWidth="1"/>
    <col min="152" max="383" width="9.140625" style="9"/>
    <col min="384" max="385" width="1.140625" style="9" customWidth="1"/>
    <col min="386" max="386" width="36.140625" style="9" customWidth="1"/>
    <col min="387" max="387" width="9" style="9" customWidth="1"/>
    <col min="388" max="388" width="0" style="9" hidden="1" customWidth="1"/>
    <col min="389" max="389" width="19.85546875" style="9" bestFit="1" customWidth="1"/>
    <col min="390" max="390" width="7.85546875" style="9" customWidth="1"/>
    <col min="391" max="391" width="5.85546875" style="9" customWidth="1"/>
    <col min="392" max="392" width="7.140625" style="9" customWidth="1"/>
    <col min="393" max="393" width="8" style="9" customWidth="1"/>
    <col min="394" max="394" width="9.140625" style="9"/>
    <col min="395" max="395" width="6.140625" style="9" customWidth="1"/>
    <col min="396" max="398" width="8.140625" style="9" customWidth="1"/>
    <col min="399" max="399" width="9.140625" style="9"/>
    <col min="400" max="403" width="10.5703125" style="9" bestFit="1" customWidth="1"/>
    <col min="404" max="407" width="10.85546875" style="9" customWidth="1"/>
    <col min="408" max="639" width="9.140625" style="9"/>
    <col min="640" max="641" width="1.140625" style="9" customWidth="1"/>
    <col min="642" max="642" width="36.140625" style="9" customWidth="1"/>
    <col min="643" max="643" width="9" style="9" customWidth="1"/>
    <col min="644" max="644" width="0" style="9" hidden="1" customWidth="1"/>
    <col min="645" max="645" width="19.85546875" style="9" bestFit="1" customWidth="1"/>
    <col min="646" max="646" width="7.85546875" style="9" customWidth="1"/>
    <col min="647" max="647" width="5.85546875" style="9" customWidth="1"/>
    <col min="648" max="648" width="7.140625" style="9" customWidth="1"/>
    <col min="649" max="649" width="8" style="9" customWidth="1"/>
    <col min="650" max="650" width="9.140625" style="9"/>
    <col min="651" max="651" width="6.140625" style="9" customWidth="1"/>
    <col min="652" max="654" width="8.140625" style="9" customWidth="1"/>
    <col min="655" max="655" width="9.140625" style="9"/>
    <col min="656" max="659" width="10.5703125" style="9" bestFit="1" customWidth="1"/>
    <col min="660" max="663" width="10.85546875" style="9" customWidth="1"/>
    <col min="664" max="895" width="9.140625" style="9"/>
    <col min="896" max="897" width="1.140625" style="9" customWidth="1"/>
    <col min="898" max="898" width="36.140625" style="9" customWidth="1"/>
    <col min="899" max="899" width="9" style="9" customWidth="1"/>
    <col min="900" max="900" width="0" style="9" hidden="1" customWidth="1"/>
    <col min="901" max="901" width="19.85546875" style="9" bestFit="1" customWidth="1"/>
    <col min="902" max="902" width="7.85546875" style="9" customWidth="1"/>
    <col min="903" max="903" width="5.85546875" style="9" customWidth="1"/>
    <col min="904" max="904" width="7.140625" style="9" customWidth="1"/>
    <col min="905" max="905" width="8" style="9" customWidth="1"/>
    <col min="906" max="906" width="9.140625" style="9"/>
    <col min="907" max="907" width="6.140625" style="9" customWidth="1"/>
    <col min="908" max="910" width="8.140625" style="9" customWidth="1"/>
    <col min="911" max="911" width="9.140625" style="9"/>
    <col min="912" max="915" width="10.5703125" style="9" bestFit="1" customWidth="1"/>
    <col min="916" max="919" width="10.85546875" style="9" customWidth="1"/>
    <col min="920" max="1151" width="9.140625" style="9"/>
    <col min="1152" max="1153" width="1.140625" style="9" customWidth="1"/>
    <col min="1154" max="1154" width="36.140625" style="9" customWidth="1"/>
    <col min="1155" max="1155" width="9" style="9" customWidth="1"/>
    <col min="1156" max="1156" width="0" style="9" hidden="1" customWidth="1"/>
    <col min="1157" max="1157" width="19.85546875" style="9" bestFit="1" customWidth="1"/>
    <col min="1158" max="1158" width="7.85546875" style="9" customWidth="1"/>
    <col min="1159" max="1159" width="5.85546875" style="9" customWidth="1"/>
    <col min="1160" max="1160" width="7.140625" style="9" customWidth="1"/>
    <col min="1161" max="1161" width="8" style="9" customWidth="1"/>
    <col min="1162" max="1162" width="9.140625" style="9"/>
    <col min="1163" max="1163" width="6.140625" style="9" customWidth="1"/>
    <col min="1164" max="1166" width="8.140625" style="9" customWidth="1"/>
    <col min="1167" max="1167" width="9.140625" style="9"/>
    <col min="1168" max="1171" width="10.5703125" style="9" bestFit="1" customWidth="1"/>
    <col min="1172" max="1175" width="10.85546875" style="9" customWidth="1"/>
    <col min="1176" max="1407" width="9.140625" style="9"/>
    <col min="1408" max="1409" width="1.140625" style="9" customWidth="1"/>
    <col min="1410" max="1410" width="36.140625" style="9" customWidth="1"/>
    <col min="1411" max="1411" width="9" style="9" customWidth="1"/>
    <col min="1412" max="1412" width="0" style="9" hidden="1" customWidth="1"/>
    <col min="1413" max="1413" width="19.85546875" style="9" bestFit="1" customWidth="1"/>
    <col min="1414" max="1414" width="7.85546875" style="9" customWidth="1"/>
    <col min="1415" max="1415" width="5.85546875" style="9" customWidth="1"/>
    <col min="1416" max="1416" width="7.140625" style="9" customWidth="1"/>
    <col min="1417" max="1417" width="8" style="9" customWidth="1"/>
    <col min="1418" max="1418" width="9.140625" style="9"/>
    <col min="1419" max="1419" width="6.140625" style="9" customWidth="1"/>
    <col min="1420" max="1422" width="8.140625" style="9" customWidth="1"/>
    <col min="1423" max="1423" width="9.140625" style="9"/>
    <col min="1424" max="1427" width="10.5703125" style="9" bestFit="1" customWidth="1"/>
    <col min="1428" max="1431" width="10.85546875" style="9" customWidth="1"/>
    <col min="1432" max="1663" width="9.140625" style="9"/>
    <col min="1664" max="1665" width="1.140625" style="9" customWidth="1"/>
    <col min="1666" max="1666" width="36.140625" style="9" customWidth="1"/>
    <col min="1667" max="1667" width="9" style="9" customWidth="1"/>
    <col min="1668" max="1668" width="0" style="9" hidden="1" customWidth="1"/>
    <col min="1669" max="1669" width="19.85546875" style="9" bestFit="1" customWidth="1"/>
    <col min="1670" max="1670" width="7.85546875" style="9" customWidth="1"/>
    <col min="1671" max="1671" width="5.85546875" style="9" customWidth="1"/>
    <col min="1672" max="1672" width="7.140625" style="9" customWidth="1"/>
    <col min="1673" max="1673" width="8" style="9" customWidth="1"/>
    <col min="1674" max="1674" width="9.140625" style="9"/>
    <col min="1675" max="1675" width="6.140625" style="9" customWidth="1"/>
    <col min="1676" max="1678" width="8.140625" style="9" customWidth="1"/>
    <col min="1679" max="1679" width="9.140625" style="9"/>
    <col min="1680" max="1683" width="10.5703125" style="9" bestFit="1" customWidth="1"/>
    <col min="1684" max="1687" width="10.85546875" style="9" customWidth="1"/>
    <col min="1688" max="1919" width="9.140625" style="9"/>
    <col min="1920" max="1921" width="1.140625" style="9" customWidth="1"/>
    <col min="1922" max="1922" width="36.140625" style="9" customWidth="1"/>
    <col min="1923" max="1923" width="9" style="9" customWidth="1"/>
    <col min="1924" max="1924" width="0" style="9" hidden="1" customWidth="1"/>
    <col min="1925" max="1925" width="19.85546875" style="9" bestFit="1" customWidth="1"/>
    <col min="1926" max="1926" width="7.85546875" style="9" customWidth="1"/>
    <col min="1927" max="1927" width="5.85546875" style="9" customWidth="1"/>
    <col min="1928" max="1928" width="7.140625" style="9" customWidth="1"/>
    <col min="1929" max="1929" width="8" style="9" customWidth="1"/>
    <col min="1930" max="1930" width="9.140625" style="9"/>
    <col min="1931" max="1931" width="6.140625" style="9" customWidth="1"/>
    <col min="1932" max="1934" width="8.140625" style="9" customWidth="1"/>
    <col min="1935" max="1935" width="9.140625" style="9"/>
    <col min="1936" max="1939" width="10.5703125" style="9" bestFit="1" customWidth="1"/>
    <col min="1940" max="1943" width="10.85546875" style="9" customWidth="1"/>
    <col min="1944" max="2175" width="9.140625" style="9"/>
    <col min="2176" max="2177" width="1.140625" style="9" customWidth="1"/>
    <col min="2178" max="2178" width="36.140625" style="9" customWidth="1"/>
    <col min="2179" max="2179" width="9" style="9" customWidth="1"/>
    <col min="2180" max="2180" width="0" style="9" hidden="1" customWidth="1"/>
    <col min="2181" max="2181" width="19.85546875" style="9" bestFit="1" customWidth="1"/>
    <col min="2182" max="2182" width="7.85546875" style="9" customWidth="1"/>
    <col min="2183" max="2183" width="5.85546875" style="9" customWidth="1"/>
    <col min="2184" max="2184" width="7.140625" style="9" customWidth="1"/>
    <col min="2185" max="2185" width="8" style="9" customWidth="1"/>
    <col min="2186" max="2186" width="9.140625" style="9"/>
    <col min="2187" max="2187" width="6.140625" style="9" customWidth="1"/>
    <col min="2188" max="2190" width="8.140625" style="9" customWidth="1"/>
    <col min="2191" max="2191" width="9.140625" style="9"/>
    <col min="2192" max="2195" width="10.5703125" style="9" bestFit="1" customWidth="1"/>
    <col min="2196" max="2199" width="10.85546875" style="9" customWidth="1"/>
    <col min="2200" max="2431" width="9.140625" style="9"/>
    <col min="2432" max="2433" width="1.140625" style="9" customWidth="1"/>
    <col min="2434" max="2434" width="36.140625" style="9" customWidth="1"/>
    <col min="2435" max="2435" width="9" style="9" customWidth="1"/>
    <col min="2436" max="2436" width="0" style="9" hidden="1" customWidth="1"/>
    <col min="2437" max="2437" width="19.85546875" style="9" bestFit="1" customWidth="1"/>
    <col min="2438" max="2438" width="7.85546875" style="9" customWidth="1"/>
    <col min="2439" max="2439" width="5.85546875" style="9" customWidth="1"/>
    <col min="2440" max="2440" width="7.140625" style="9" customWidth="1"/>
    <col min="2441" max="2441" width="8" style="9" customWidth="1"/>
    <col min="2442" max="2442" width="9.140625" style="9"/>
    <col min="2443" max="2443" width="6.140625" style="9" customWidth="1"/>
    <col min="2444" max="2446" width="8.140625" style="9" customWidth="1"/>
    <col min="2447" max="2447" width="9.140625" style="9"/>
    <col min="2448" max="2451" width="10.5703125" style="9" bestFit="1" customWidth="1"/>
    <col min="2452" max="2455" width="10.85546875" style="9" customWidth="1"/>
    <col min="2456" max="2687" width="9.140625" style="9"/>
    <col min="2688" max="2689" width="1.140625" style="9" customWidth="1"/>
    <col min="2690" max="2690" width="36.140625" style="9" customWidth="1"/>
    <col min="2691" max="2691" width="9" style="9" customWidth="1"/>
    <col min="2692" max="2692" width="0" style="9" hidden="1" customWidth="1"/>
    <col min="2693" max="2693" width="19.85546875" style="9" bestFit="1" customWidth="1"/>
    <col min="2694" max="2694" width="7.85546875" style="9" customWidth="1"/>
    <col min="2695" max="2695" width="5.85546875" style="9" customWidth="1"/>
    <col min="2696" max="2696" width="7.140625" style="9" customWidth="1"/>
    <col min="2697" max="2697" width="8" style="9" customWidth="1"/>
    <col min="2698" max="2698" width="9.140625" style="9"/>
    <col min="2699" max="2699" width="6.140625" style="9" customWidth="1"/>
    <col min="2700" max="2702" width="8.140625" style="9" customWidth="1"/>
    <col min="2703" max="2703" width="9.140625" style="9"/>
    <col min="2704" max="2707" width="10.5703125" style="9" bestFit="1" customWidth="1"/>
    <col min="2708" max="2711" width="10.85546875" style="9" customWidth="1"/>
    <col min="2712" max="2943" width="9.140625" style="9"/>
    <col min="2944" max="2945" width="1.140625" style="9" customWidth="1"/>
    <col min="2946" max="2946" width="36.140625" style="9" customWidth="1"/>
    <col min="2947" max="2947" width="9" style="9" customWidth="1"/>
    <col min="2948" max="2948" width="0" style="9" hidden="1" customWidth="1"/>
    <col min="2949" max="2949" width="19.85546875" style="9" bestFit="1" customWidth="1"/>
    <col min="2950" max="2950" width="7.85546875" style="9" customWidth="1"/>
    <col min="2951" max="2951" width="5.85546875" style="9" customWidth="1"/>
    <col min="2952" max="2952" width="7.140625" style="9" customWidth="1"/>
    <col min="2953" max="2953" width="8" style="9" customWidth="1"/>
    <col min="2954" max="2954" width="9.140625" style="9"/>
    <col min="2955" max="2955" width="6.140625" style="9" customWidth="1"/>
    <col min="2956" max="2958" width="8.140625" style="9" customWidth="1"/>
    <col min="2959" max="2959" width="9.140625" style="9"/>
    <col min="2960" max="2963" width="10.5703125" style="9" bestFit="1" customWidth="1"/>
    <col min="2964" max="2967" width="10.85546875" style="9" customWidth="1"/>
    <col min="2968" max="3199" width="9.140625" style="9"/>
    <col min="3200" max="3201" width="1.140625" style="9" customWidth="1"/>
    <col min="3202" max="3202" width="36.140625" style="9" customWidth="1"/>
    <col min="3203" max="3203" width="9" style="9" customWidth="1"/>
    <col min="3204" max="3204" width="0" style="9" hidden="1" customWidth="1"/>
    <col min="3205" max="3205" width="19.85546875" style="9" bestFit="1" customWidth="1"/>
    <col min="3206" max="3206" width="7.85546875" style="9" customWidth="1"/>
    <col min="3207" max="3207" width="5.85546875" style="9" customWidth="1"/>
    <col min="3208" max="3208" width="7.140625" style="9" customWidth="1"/>
    <col min="3209" max="3209" width="8" style="9" customWidth="1"/>
    <col min="3210" max="3210" width="9.140625" style="9"/>
    <col min="3211" max="3211" width="6.140625" style="9" customWidth="1"/>
    <col min="3212" max="3214" width="8.140625" style="9" customWidth="1"/>
    <col min="3215" max="3215" width="9.140625" style="9"/>
    <col min="3216" max="3219" width="10.5703125" style="9" bestFit="1" customWidth="1"/>
    <col min="3220" max="3223" width="10.85546875" style="9" customWidth="1"/>
    <col min="3224" max="3455" width="9.140625" style="9"/>
    <col min="3456" max="3457" width="1.140625" style="9" customWidth="1"/>
    <col min="3458" max="3458" width="36.140625" style="9" customWidth="1"/>
    <col min="3459" max="3459" width="9" style="9" customWidth="1"/>
    <col min="3460" max="3460" width="0" style="9" hidden="1" customWidth="1"/>
    <col min="3461" max="3461" width="19.85546875" style="9" bestFit="1" customWidth="1"/>
    <col min="3462" max="3462" width="7.85546875" style="9" customWidth="1"/>
    <col min="3463" max="3463" width="5.85546875" style="9" customWidth="1"/>
    <col min="3464" max="3464" width="7.140625" style="9" customWidth="1"/>
    <col min="3465" max="3465" width="8" style="9" customWidth="1"/>
    <col min="3466" max="3466" width="9.140625" style="9"/>
    <col min="3467" max="3467" width="6.140625" style="9" customWidth="1"/>
    <col min="3468" max="3470" width="8.140625" style="9" customWidth="1"/>
    <col min="3471" max="3471" width="9.140625" style="9"/>
    <col min="3472" max="3475" width="10.5703125" style="9" bestFit="1" customWidth="1"/>
    <col min="3476" max="3479" width="10.85546875" style="9" customWidth="1"/>
    <col min="3480" max="3711" width="9.140625" style="9"/>
    <col min="3712" max="3713" width="1.140625" style="9" customWidth="1"/>
    <col min="3714" max="3714" width="36.140625" style="9" customWidth="1"/>
    <col min="3715" max="3715" width="9" style="9" customWidth="1"/>
    <col min="3716" max="3716" width="0" style="9" hidden="1" customWidth="1"/>
    <col min="3717" max="3717" width="19.85546875" style="9" bestFit="1" customWidth="1"/>
    <col min="3718" max="3718" width="7.85546875" style="9" customWidth="1"/>
    <col min="3719" max="3719" width="5.85546875" style="9" customWidth="1"/>
    <col min="3720" max="3720" width="7.140625" style="9" customWidth="1"/>
    <col min="3721" max="3721" width="8" style="9" customWidth="1"/>
    <col min="3722" max="3722" width="9.140625" style="9"/>
    <col min="3723" max="3723" width="6.140625" style="9" customWidth="1"/>
    <col min="3724" max="3726" width="8.140625" style="9" customWidth="1"/>
    <col min="3727" max="3727" width="9.140625" style="9"/>
    <col min="3728" max="3731" width="10.5703125" style="9" bestFit="1" customWidth="1"/>
    <col min="3732" max="3735" width="10.85546875" style="9" customWidth="1"/>
    <col min="3736" max="3967" width="9.140625" style="9"/>
    <col min="3968" max="3969" width="1.140625" style="9" customWidth="1"/>
    <col min="3970" max="3970" width="36.140625" style="9" customWidth="1"/>
    <col min="3971" max="3971" width="9" style="9" customWidth="1"/>
    <col min="3972" max="3972" width="0" style="9" hidden="1" customWidth="1"/>
    <col min="3973" max="3973" width="19.85546875" style="9" bestFit="1" customWidth="1"/>
    <col min="3974" max="3974" width="7.85546875" style="9" customWidth="1"/>
    <col min="3975" max="3975" width="5.85546875" style="9" customWidth="1"/>
    <col min="3976" max="3976" width="7.140625" style="9" customWidth="1"/>
    <col min="3977" max="3977" width="8" style="9" customWidth="1"/>
    <col min="3978" max="3978" width="9.140625" style="9"/>
    <col min="3979" max="3979" width="6.140625" style="9" customWidth="1"/>
    <col min="3980" max="3982" width="8.140625" style="9" customWidth="1"/>
    <col min="3983" max="3983" width="9.140625" style="9"/>
    <col min="3984" max="3987" width="10.5703125" style="9" bestFit="1" customWidth="1"/>
    <col min="3988" max="3991" width="10.85546875" style="9" customWidth="1"/>
    <col min="3992" max="4223" width="9.140625" style="9"/>
    <col min="4224" max="4225" width="1.140625" style="9" customWidth="1"/>
    <col min="4226" max="4226" width="36.140625" style="9" customWidth="1"/>
    <col min="4227" max="4227" width="9" style="9" customWidth="1"/>
    <col min="4228" max="4228" width="0" style="9" hidden="1" customWidth="1"/>
    <col min="4229" max="4229" width="19.85546875" style="9" bestFit="1" customWidth="1"/>
    <col min="4230" max="4230" width="7.85546875" style="9" customWidth="1"/>
    <col min="4231" max="4231" width="5.85546875" style="9" customWidth="1"/>
    <col min="4232" max="4232" width="7.140625" style="9" customWidth="1"/>
    <col min="4233" max="4233" width="8" style="9" customWidth="1"/>
    <col min="4234" max="4234" width="9.140625" style="9"/>
    <col min="4235" max="4235" width="6.140625" style="9" customWidth="1"/>
    <col min="4236" max="4238" width="8.140625" style="9" customWidth="1"/>
    <col min="4239" max="4239" width="9.140625" style="9"/>
    <col min="4240" max="4243" width="10.5703125" style="9" bestFit="1" customWidth="1"/>
    <col min="4244" max="4247" width="10.85546875" style="9" customWidth="1"/>
    <col min="4248" max="4479" width="9.140625" style="9"/>
    <col min="4480" max="4481" width="1.140625" style="9" customWidth="1"/>
    <col min="4482" max="4482" width="36.140625" style="9" customWidth="1"/>
    <col min="4483" max="4483" width="9" style="9" customWidth="1"/>
    <col min="4484" max="4484" width="0" style="9" hidden="1" customWidth="1"/>
    <col min="4485" max="4485" width="19.85546875" style="9" bestFit="1" customWidth="1"/>
    <col min="4486" max="4486" width="7.85546875" style="9" customWidth="1"/>
    <col min="4487" max="4487" width="5.85546875" style="9" customWidth="1"/>
    <col min="4488" max="4488" width="7.140625" style="9" customWidth="1"/>
    <col min="4489" max="4489" width="8" style="9" customWidth="1"/>
    <col min="4490" max="4490" width="9.140625" style="9"/>
    <col min="4491" max="4491" width="6.140625" style="9" customWidth="1"/>
    <col min="4492" max="4494" width="8.140625" style="9" customWidth="1"/>
    <col min="4495" max="4495" width="9.140625" style="9"/>
    <col min="4496" max="4499" width="10.5703125" style="9" bestFit="1" customWidth="1"/>
    <col min="4500" max="4503" width="10.85546875" style="9" customWidth="1"/>
    <col min="4504" max="4735" width="9.140625" style="9"/>
    <col min="4736" max="4737" width="1.140625" style="9" customWidth="1"/>
    <col min="4738" max="4738" width="36.140625" style="9" customWidth="1"/>
    <col min="4739" max="4739" width="9" style="9" customWidth="1"/>
    <col min="4740" max="4740" width="0" style="9" hidden="1" customWidth="1"/>
    <col min="4741" max="4741" width="19.85546875" style="9" bestFit="1" customWidth="1"/>
    <col min="4742" max="4742" width="7.85546875" style="9" customWidth="1"/>
    <col min="4743" max="4743" width="5.85546875" style="9" customWidth="1"/>
    <col min="4744" max="4744" width="7.140625" style="9" customWidth="1"/>
    <col min="4745" max="4745" width="8" style="9" customWidth="1"/>
    <col min="4746" max="4746" width="9.140625" style="9"/>
    <col min="4747" max="4747" width="6.140625" style="9" customWidth="1"/>
    <col min="4748" max="4750" width="8.140625" style="9" customWidth="1"/>
    <col min="4751" max="4751" width="9.140625" style="9"/>
    <col min="4752" max="4755" width="10.5703125" style="9" bestFit="1" customWidth="1"/>
    <col min="4756" max="4759" width="10.85546875" style="9" customWidth="1"/>
    <col min="4760" max="4991" width="9.140625" style="9"/>
    <col min="4992" max="4993" width="1.140625" style="9" customWidth="1"/>
    <col min="4994" max="4994" width="36.140625" style="9" customWidth="1"/>
    <col min="4995" max="4995" width="9" style="9" customWidth="1"/>
    <col min="4996" max="4996" width="0" style="9" hidden="1" customWidth="1"/>
    <col min="4997" max="4997" width="19.85546875" style="9" bestFit="1" customWidth="1"/>
    <col min="4998" max="4998" width="7.85546875" style="9" customWidth="1"/>
    <col min="4999" max="4999" width="5.85546875" style="9" customWidth="1"/>
    <col min="5000" max="5000" width="7.140625" style="9" customWidth="1"/>
    <col min="5001" max="5001" width="8" style="9" customWidth="1"/>
    <col min="5002" max="5002" width="9.140625" style="9"/>
    <col min="5003" max="5003" width="6.140625" style="9" customWidth="1"/>
    <col min="5004" max="5006" width="8.140625" style="9" customWidth="1"/>
    <col min="5007" max="5007" width="9.140625" style="9"/>
    <col min="5008" max="5011" width="10.5703125" style="9" bestFit="1" customWidth="1"/>
    <col min="5012" max="5015" width="10.85546875" style="9" customWidth="1"/>
    <col min="5016" max="5247" width="9.140625" style="9"/>
    <col min="5248" max="5249" width="1.140625" style="9" customWidth="1"/>
    <col min="5250" max="5250" width="36.140625" style="9" customWidth="1"/>
    <col min="5251" max="5251" width="9" style="9" customWidth="1"/>
    <col min="5252" max="5252" width="0" style="9" hidden="1" customWidth="1"/>
    <col min="5253" max="5253" width="19.85546875" style="9" bestFit="1" customWidth="1"/>
    <col min="5254" max="5254" width="7.85546875" style="9" customWidth="1"/>
    <col min="5255" max="5255" width="5.85546875" style="9" customWidth="1"/>
    <col min="5256" max="5256" width="7.140625" style="9" customWidth="1"/>
    <col min="5257" max="5257" width="8" style="9" customWidth="1"/>
    <col min="5258" max="5258" width="9.140625" style="9"/>
    <col min="5259" max="5259" width="6.140625" style="9" customWidth="1"/>
    <col min="5260" max="5262" width="8.140625" style="9" customWidth="1"/>
    <col min="5263" max="5263" width="9.140625" style="9"/>
    <col min="5264" max="5267" width="10.5703125" style="9" bestFit="1" customWidth="1"/>
    <col min="5268" max="5271" width="10.85546875" style="9" customWidth="1"/>
    <col min="5272" max="5503" width="9.140625" style="9"/>
    <col min="5504" max="5505" width="1.140625" style="9" customWidth="1"/>
    <col min="5506" max="5506" width="36.140625" style="9" customWidth="1"/>
    <col min="5507" max="5507" width="9" style="9" customWidth="1"/>
    <col min="5508" max="5508" width="0" style="9" hidden="1" customWidth="1"/>
    <col min="5509" max="5509" width="19.85546875" style="9" bestFit="1" customWidth="1"/>
    <col min="5510" max="5510" width="7.85546875" style="9" customWidth="1"/>
    <col min="5511" max="5511" width="5.85546875" style="9" customWidth="1"/>
    <col min="5512" max="5512" width="7.140625" style="9" customWidth="1"/>
    <col min="5513" max="5513" width="8" style="9" customWidth="1"/>
    <col min="5514" max="5514" width="9.140625" style="9"/>
    <col min="5515" max="5515" width="6.140625" style="9" customWidth="1"/>
    <col min="5516" max="5518" width="8.140625" style="9" customWidth="1"/>
    <col min="5519" max="5519" width="9.140625" style="9"/>
    <col min="5520" max="5523" width="10.5703125" style="9" bestFit="1" customWidth="1"/>
    <col min="5524" max="5527" width="10.85546875" style="9" customWidth="1"/>
    <col min="5528" max="5759" width="9.140625" style="9"/>
    <col min="5760" max="5761" width="1.140625" style="9" customWidth="1"/>
    <col min="5762" max="5762" width="36.140625" style="9" customWidth="1"/>
    <col min="5763" max="5763" width="9" style="9" customWidth="1"/>
    <col min="5764" max="5764" width="0" style="9" hidden="1" customWidth="1"/>
    <col min="5765" max="5765" width="19.85546875" style="9" bestFit="1" customWidth="1"/>
    <col min="5766" max="5766" width="7.85546875" style="9" customWidth="1"/>
    <col min="5767" max="5767" width="5.85546875" style="9" customWidth="1"/>
    <col min="5768" max="5768" width="7.140625" style="9" customWidth="1"/>
    <col min="5769" max="5769" width="8" style="9" customWidth="1"/>
    <col min="5770" max="5770" width="9.140625" style="9"/>
    <col min="5771" max="5771" width="6.140625" style="9" customWidth="1"/>
    <col min="5772" max="5774" width="8.140625" style="9" customWidth="1"/>
    <col min="5775" max="5775" width="9.140625" style="9"/>
    <col min="5776" max="5779" width="10.5703125" style="9" bestFit="1" customWidth="1"/>
    <col min="5780" max="5783" width="10.85546875" style="9" customWidth="1"/>
    <col min="5784" max="6015" width="9.140625" style="9"/>
    <col min="6016" max="6017" width="1.140625" style="9" customWidth="1"/>
    <col min="6018" max="6018" width="36.140625" style="9" customWidth="1"/>
    <col min="6019" max="6019" width="9" style="9" customWidth="1"/>
    <col min="6020" max="6020" width="0" style="9" hidden="1" customWidth="1"/>
    <col min="6021" max="6021" width="19.85546875" style="9" bestFit="1" customWidth="1"/>
    <col min="6022" max="6022" width="7.85546875" style="9" customWidth="1"/>
    <col min="6023" max="6023" width="5.85546875" style="9" customWidth="1"/>
    <col min="6024" max="6024" width="7.140625" style="9" customWidth="1"/>
    <col min="6025" max="6025" width="8" style="9" customWidth="1"/>
    <col min="6026" max="6026" width="9.140625" style="9"/>
    <col min="6027" max="6027" width="6.140625" style="9" customWidth="1"/>
    <col min="6028" max="6030" width="8.140625" style="9" customWidth="1"/>
    <col min="6031" max="6031" width="9.140625" style="9"/>
    <col min="6032" max="6035" width="10.5703125" style="9" bestFit="1" customWidth="1"/>
    <col min="6036" max="6039" width="10.85546875" style="9" customWidth="1"/>
    <col min="6040" max="6271" width="9.140625" style="9"/>
    <col min="6272" max="6273" width="1.140625" style="9" customWidth="1"/>
    <col min="6274" max="6274" width="36.140625" style="9" customWidth="1"/>
    <col min="6275" max="6275" width="9" style="9" customWidth="1"/>
    <col min="6276" max="6276" width="0" style="9" hidden="1" customWidth="1"/>
    <col min="6277" max="6277" width="19.85546875" style="9" bestFit="1" customWidth="1"/>
    <col min="6278" max="6278" width="7.85546875" style="9" customWidth="1"/>
    <col min="6279" max="6279" width="5.85546875" style="9" customWidth="1"/>
    <col min="6280" max="6280" width="7.140625" style="9" customWidth="1"/>
    <col min="6281" max="6281" width="8" style="9" customWidth="1"/>
    <col min="6282" max="6282" width="9.140625" style="9"/>
    <col min="6283" max="6283" width="6.140625" style="9" customWidth="1"/>
    <col min="6284" max="6286" width="8.140625" style="9" customWidth="1"/>
    <col min="6287" max="6287" width="9.140625" style="9"/>
    <col min="6288" max="6291" width="10.5703125" style="9" bestFit="1" customWidth="1"/>
    <col min="6292" max="6295" width="10.85546875" style="9" customWidth="1"/>
    <col min="6296" max="6527" width="9.140625" style="9"/>
    <col min="6528" max="6529" width="1.140625" style="9" customWidth="1"/>
    <col min="6530" max="6530" width="36.140625" style="9" customWidth="1"/>
    <col min="6531" max="6531" width="9" style="9" customWidth="1"/>
    <col min="6532" max="6532" width="0" style="9" hidden="1" customWidth="1"/>
    <col min="6533" max="6533" width="19.85546875" style="9" bestFit="1" customWidth="1"/>
    <col min="6534" max="6534" width="7.85546875" style="9" customWidth="1"/>
    <col min="6535" max="6535" width="5.85546875" style="9" customWidth="1"/>
    <col min="6536" max="6536" width="7.140625" style="9" customWidth="1"/>
    <col min="6537" max="6537" width="8" style="9" customWidth="1"/>
    <col min="6538" max="6538" width="9.140625" style="9"/>
    <col min="6539" max="6539" width="6.140625" style="9" customWidth="1"/>
    <col min="6540" max="6542" width="8.140625" style="9" customWidth="1"/>
    <col min="6543" max="6543" width="9.140625" style="9"/>
    <col min="6544" max="6547" width="10.5703125" style="9" bestFit="1" customWidth="1"/>
    <col min="6548" max="6551" width="10.85546875" style="9" customWidth="1"/>
    <col min="6552" max="6783" width="9.140625" style="9"/>
    <col min="6784" max="6785" width="1.140625" style="9" customWidth="1"/>
    <col min="6786" max="6786" width="36.140625" style="9" customWidth="1"/>
    <col min="6787" max="6787" width="9" style="9" customWidth="1"/>
    <col min="6788" max="6788" width="0" style="9" hidden="1" customWidth="1"/>
    <col min="6789" max="6789" width="19.85546875" style="9" bestFit="1" customWidth="1"/>
    <col min="6790" max="6790" width="7.85546875" style="9" customWidth="1"/>
    <col min="6791" max="6791" width="5.85546875" style="9" customWidth="1"/>
    <col min="6792" max="6792" width="7.140625" style="9" customWidth="1"/>
    <col min="6793" max="6793" width="8" style="9" customWidth="1"/>
    <col min="6794" max="6794" width="9.140625" style="9"/>
    <col min="6795" max="6795" width="6.140625" style="9" customWidth="1"/>
    <col min="6796" max="6798" width="8.140625" style="9" customWidth="1"/>
    <col min="6799" max="6799" width="9.140625" style="9"/>
    <col min="6800" max="6803" width="10.5703125" style="9" bestFit="1" customWidth="1"/>
    <col min="6804" max="6807" width="10.85546875" style="9" customWidth="1"/>
    <col min="6808" max="7039" width="9.140625" style="9"/>
    <col min="7040" max="7041" width="1.140625" style="9" customWidth="1"/>
    <col min="7042" max="7042" width="36.140625" style="9" customWidth="1"/>
    <col min="7043" max="7043" width="9" style="9" customWidth="1"/>
    <col min="7044" max="7044" width="0" style="9" hidden="1" customWidth="1"/>
    <col min="7045" max="7045" width="19.85546875" style="9" bestFit="1" customWidth="1"/>
    <col min="7046" max="7046" width="7.85546875" style="9" customWidth="1"/>
    <col min="7047" max="7047" width="5.85546875" style="9" customWidth="1"/>
    <col min="7048" max="7048" width="7.140625" style="9" customWidth="1"/>
    <col min="7049" max="7049" width="8" style="9" customWidth="1"/>
    <col min="7050" max="7050" width="9.140625" style="9"/>
    <col min="7051" max="7051" width="6.140625" style="9" customWidth="1"/>
    <col min="7052" max="7054" width="8.140625" style="9" customWidth="1"/>
    <col min="7055" max="7055" width="9.140625" style="9"/>
    <col min="7056" max="7059" width="10.5703125" style="9" bestFit="1" customWidth="1"/>
    <col min="7060" max="7063" width="10.85546875" style="9" customWidth="1"/>
    <col min="7064" max="7295" width="9.140625" style="9"/>
    <col min="7296" max="7297" width="1.140625" style="9" customWidth="1"/>
    <col min="7298" max="7298" width="36.140625" style="9" customWidth="1"/>
    <col min="7299" max="7299" width="9" style="9" customWidth="1"/>
    <col min="7300" max="7300" width="0" style="9" hidden="1" customWidth="1"/>
    <col min="7301" max="7301" width="19.85546875" style="9" bestFit="1" customWidth="1"/>
    <col min="7302" max="7302" width="7.85546875" style="9" customWidth="1"/>
    <col min="7303" max="7303" width="5.85546875" style="9" customWidth="1"/>
    <col min="7304" max="7304" width="7.140625" style="9" customWidth="1"/>
    <col min="7305" max="7305" width="8" style="9" customWidth="1"/>
    <col min="7306" max="7306" width="9.140625" style="9"/>
    <col min="7307" max="7307" width="6.140625" style="9" customWidth="1"/>
    <col min="7308" max="7310" width="8.140625" style="9" customWidth="1"/>
    <col min="7311" max="7311" width="9.140625" style="9"/>
    <col min="7312" max="7315" width="10.5703125" style="9" bestFit="1" customWidth="1"/>
    <col min="7316" max="7319" width="10.85546875" style="9" customWidth="1"/>
    <col min="7320" max="7551" width="9.140625" style="9"/>
    <col min="7552" max="7553" width="1.140625" style="9" customWidth="1"/>
    <col min="7554" max="7554" width="36.140625" style="9" customWidth="1"/>
    <col min="7555" max="7555" width="9" style="9" customWidth="1"/>
    <col min="7556" max="7556" width="0" style="9" hidden="1" customWidth="1"/>
    <col min="7557" max="7557" width="19.85546875" style="9" bestFit="1" customWidth="1"/>
    <col min="7558" max="7558" width="7.85546875" style="9" customWidth="1"/>
    <col min="7559" max="7559" width="5.85546875" style="9" customWidth="1"/>
    <col min="7560" max="7560" width="7.140625" style="9" customWidth="1"/>
    <col min="7561" max="7561" width="8" style="9" customWidth="1"/>
    <col min="7562" max="7562" width="9.140625" style="9"/>
    <col min="7563" max="7563" width="6.140625" style="9" customWidth="1"/>
    <col min="7564" max="7566" width="8.140625" style="9" customWidth="1"/>
    <col min="7567" max="7567" width="9.140625" style="9"/>
    <col min="7568" max="7571" width="10.5703125" style="9" bestFit="1" customWidth="1"/>
    <col min="7572" max="7575" width="10.85546875" style="9" customWidth="1"/>
    <col min="7576" max="7807" width="9.140625" style="9"/>
    <col min="7808" max="7809" width="1.140625" style="9" customWidth="1"/>
    <col min="7810" max="7810" width="36.140625" style="9" customWidth="1"/>
    <col min="7811" max="7811" width="9" style="9" customWidth="1"/>
    <col min="7812" max="7812" width="0" style="9" hidden="1" customWidth="1"/>
    <col min="7813" max="7813" width="19.85546875" style="9" bestFit="1" customWidth="1"/>
    <col min="7814" max="7814" width="7.85546875" style="9" customWidth="1"/>
    <col min="7815" max="7815" width="5.85546875" style="9" customWidth="1"/>
    <col min="7816" max="7816" width="7.140625" style="9" customWidth="1"/>
    <col min="7817" max="7817" width="8" style="9" customWidth="1"/>
    <col min="7818" max="7818" width="9.140625" style="9"/>
    <col min="7819" max="7819" width="6.140625" style="9" customWidth="1"/>
    <col min="7820" max="7822" width="8.140625" style="9" customWidth="1"/>
    <col min="7823" max="7823" width="9.140625" style="9"/>
    <col min="7824" max="7827" width="10.5703125" style="9" bestFit="1" customWidth="1"/>
    <col min="7828" max="7831" width="10.85546875" style="9" customWidth="1"/>
    <col min="7832" max="8063" width="9.140625" style="9"/>
    <col min="8064" max="8065" width="1.140625" style="9" customWidth="1"/>
    <col min="8066" max="8066" width="36.140625" style="9" customWidth="1"/>
    <col min="8067" max="8067" width="9" style="9" customWidth="1"/>
    <col min="8068" max="8068" width="0" style="9" hidden="1" customWidth="1"/>
    <col min="8069" max="8069" width="19.85546875" style="9" bestFit="1" customWidth="1"/>
    <col min="8070" max="8070" width="7.85546875" style="9" customWidth="1"/>
    <col min="8071" max="8071" width="5.85546875" style="9" customWidth="1"/>
    <col min="8072" max="8072" width="7.140625" style="9" customWidth="1"/>
    <col min="8073" max="8073" width="8" style="9" customWidth="1"/>
    <col min="8074" max="8074" width="9.140625" style="9"/>
    <col min="8075" max="8075" width="6.140625" style="9" customWidth="1"/>
    <col min="8076" max="8078" width="8.140625" style="9" customWidth="1"/>
    <col min="8079" max="8079" width="9.140625" style="9"/>
    <col min="8080" max="8083" width="10.5703125" style="9" bestFit="1" customWidth="1"/>
    <col min="8084" max="8087" width="10.85546875" style="9" customWidth="1"/>
    <col min="8088" max="8319" width="9.140625" style="9"/>
    <col min="8320" max="8321" width="1.140625" style="9" customWidth="1"/>
    <col min="8322" max="8322" width="36.140625" style="9" customWidth="1"/>
    <col min="8323" max="8323" width="9" style="9" customWidth="1"/>
    <col min="8324" max="8324" width="0" style="9" hidden="1" customWidth="1"/>
    <col min="8325" max="8325" width="19.85546875" style="9" bestFit="1" customWidth="1"/>
    <col min="8326" max="8326" width="7.85546875" style="9" customWidth="1"/>
    <col min="8327" max="8327" width="5.85546875" style="9" customWidth="1"/>
    <col min="8328" max="8328" width="7.140625" style="9" customWidth="1"/>
    <col min="8329" max="8329" width="8" style="9" customWidth="1"/>
    <col min="8330" max="8330" width="9.140625" style="9"/>
    <col min="8331" max="8331" width="6.140625" style="9" customWidth="1"/>
    <col min="8332" max="8334" width="8.140625" style="9" customWidth="1"/>
    <col min="8335" max="8335" width="9.140625" style="9"/>
    <col min="8336" max="8339" width="10.5703125" style="9" bestFit="1" customWidth="1"/>
    <col min="8340" max="8343" width="10.85546875" style="9" customWidth="1"/>
    <col min="8344" max="8575" width="9.140625" style="9"/>
    <col min="8576" max="8577" width="1.140625" style="9" customWidth="1"/>
    <col min="8578" max="8578" width="36.140625" style="9" customWidth="1"/>
    <col min="8579" max="8579" width="9" style="9" customWidth="1"/>
    <col min="8580" max="8580" width="0" style="9" hidden="1" customWidth="1"/>
    <col min="8581" max="8581" width="19.85546875" style="9" bestFit="1" customWidth="1"/>
    <col min="8582" max="8582" width="7.85546875" style="9" customWidth="1"/>
    <col min="8583" max="8583" width="5.85546875" style="9" customWidth="1"/>
    <col min="8584" max="8584" width="7.140625" style="9" customWidth="1"/>
    <col min="8585" max="8585" width="8" style="9" customWidth="1"/>
    <col min="8586" max="8586" width="9.140625" style="9"/>
    <col min="8587" max="8587" width="6.140625" style="9" customWidth="1"/>
    <col min="8588" max="8590" width="8.140625" style="9" customWidth="1"/>
    <col min="8591" max="8591" width="9.140625" style="9"/>
    <col min="8592" max="8595" width="10.5703125" style="9" bestFit="1" customWidth="1"/>
    <col min="8596" max="8599" width="10.85546875" style="9" customWidth="1"/>
    <col min="8600" max="8831" width="9.140625" style="9"/>
    <col min="8832" max="8833" width="1.140625" style="9" customWidth="1"/>
    <col min="8834" max="8834" width="36.140625" style="9" customWidth="1"/>
    <col min="8835" max="8835" width="9" style="9" customWidth="1"/>
    <col min="8836" max="8836" width="0" style="9" hidden="1" customWidth="1"/>
    <col min="8837" max="8837" width="19.85546875" style="9" bestFit="1" customWidth="1"/>
    <col min="8838" max="8838" width="7.85546875" style="9" customWidth="1"/>
    <col min="8839" max="8839" width="5.85546875" style="9" customWidth="1"/>
    <col min="8840" max="8840" width="7.140625" style="9" customWidth="1"/>
    <col min="8841" max="8841" width="8" style="9" customWidth="1"/>
    <col min="8842" max="8842" width="9.140625" style="9"/>
    <col min="8843" max="8843" width="6.140625" style="9" customWidth="1"/>
    <col min="8844" max="8846" width="8.140625" style="9" customWidth="1"/>
    <col min="8847" max="8847" width="9.140625" style="9"/>
    <col min="8848" max="8851" width="10.5703125" style="9" bestFit="1" customWidth="1"/>
    <col min="8852" max="8855" width="10.85546875" style="9" customWidth="1"/>
    <col min="8856" max="9087" width="9.140625" style="9"/>
    <col min="9088" max="9089" width="1.140625" style="9" customWidth="1"/>
    <col min="9090" max="9090" width="36.140625" style="9" customWidth="1"/>
    <col min="9091" max="9091" width="9" style="9" customWidth="1"/>
    <col min="9092" max="9092" width="0" style="9" hidden="1" customWidth="1"/>
    <col min="9093" max="9093" width="19.85546875" style="9" bestFit="1" customWidth="1"/>
    <col min="9094" max="9094" width="7.85546875" style="9" customWidth="1"/>
    <col min="9095" max="9095" width="5.85546875" style="9" customWidth="1"/>
    <col min="9096" max="9096" width="7.140625" style="9" customWidth="1"/>
    <col min="9097" max="9097" width="8" style="9" customWidth="1"/>
    <col min="9098" max="9098" width="9.140625" style="9"/>
    <col min="9099" max="9099" width="6.140625" style="9" customWidth="1"/>
    <col min="9100" max="9102" width="8.140625" style="9" customWidth="1"/>
    <col min="9103" max="9103" width="9.140625" style="9"/>
    <col min="9104" max="9107" width="10.5703125" style="9" bestFit="1" customWidth="1"/>
    <col min="9108" max="9111" width="10.85546875" style="9" customWidth="1"/>
    <col min="9112" max="9343" width="9.140625" style="9"/>
    <col min="9344" max="9345" width="1.140625" style="9" customWidth="1"/>
    <col min="9346" max="9346" width="36.140625" style="9" customWidth="1"/>
    <col min="9347" max="9347" width="9" style="9" customWidth="1"/>
    <col min="9348" max="9348" width="0" style="9" hidden="1" customWidth="1"/>
    <col min="9349" max="9349" width="19.85546875" style="9" bestFit="1" customWidth="1"/>
    <col min="9350" max="9350" width="7.85546875" style="9" customWidth="1"/>
    <col min="9351" max="9351" width="5.85546875" style="9" customWidth="1"/>
    <col min="9352" max="9352" width="7.140625" style="9" customWidth="1"/>
    <col min="9353" max="9353" width="8" style="9" customWidth="1"/>
    <col min="9354" max="9354" width="9.140625" style="9"/>
    <col min="9355" max="9355" width="6.140625" style="9" customWidth="1"/>
    <col min="9356" max="9358" width="8.140625" style="9" customWidth="1"/>
    <col min="9359" max="9359" width="9.140625" style="9"/>
    <col min="9360" max="9363" width="10.5703125" style="9" bestFit="1" customWidth="1"/>
    <col min="9364" max="9367" width="10.85546875" style="9" customWidth="1"/>
    <col min="9368" max="9599" width="9.140625" style="9"/>
    <col min="9600" max="9601" width="1.140625" style="9" customWidth="1"/>
    <col min="9602" max="9602" width="36.140625" style="9" customWidth="1"/>
    <col min="9603" max="9603" width="9" style="9" customWidth="1"/>
    <col min="9604" max="9604" width="0" style="9" hidden="1" customWidth="1"/>
    <col min="9605" max="9605" width="19.85546875" style="9" bestFit="1" customWidth="1"/>
    <col min="9606" max="9606" width="7.85546875" style="9" customWidth="1"/>
    <col min="9607" max="9607" width="5.85546875" style="9" customWidth="1"/>
    <col min="9608" max="9608" width="7.140625" style="9" customWidth="1"/>
    <col min="9609" max="9609" width="8" style="9" customWidth="1"/>
    <col min="9610" max="9610" width="9.140625" style="9"/>
    <col min="9611" max="9611" width="6.140625" style="9" customWidth="1"/>
    <col min="9612" max="9614" width="8.140625" style="9" customWidth="1"/>
    <col min="9615" max="9615" width="9.140625" style="9"/>
    <col min="9616" max="9619" width="10.5703125" style="9" bestFit="1" customWidth="1"/>
    <col min="9620" max="9623" width="10.85546875" style="9" customWidth="1"/>
    <col min="9624" max="9855" width="9.140625" style="9"/>
    <col min="9856" max="9857" width="1.140625" style="9" customWidth="1"/>
    <col min="9858" max="9858" width="36.140625" style="9" customWidth="1"/>
    <col min="9859" max="9859" width="9" style="9" customWidth="1"/>
    <col min="9860" max="9860" width="0" style="9" hidden="1" customWidth="1"/>
    <col min="9861" max="9861" width="19.85546875" style="9" bestFit="1" customWidth="1"/>
    <col min="9862" max="9862" width="7.85546875" style="9" customWidth="1"/>
    <col min="9863" max="9863" width="5.85546875" style="9" customWidth="1"/>
    <col min="9864" max="9864" width="7.140625" style="9" customWidth="1"/>
    <col min="9865" max="9865" width="8" style="9" customWidth="1"/>
    <col min="9866" max="9866" width="9.140625" style="9"/>
    <col min="9867" max="9867" width="6.140625" style="9" customWidth="1"/>
    <col min="9868" max="9870" width="8.140625" style="9" customWidth="1"/>
    <col min="9871" max="9871" width="9.140625" style="9"/>
    <col min="9872" max="9875" width="10.5703125" style="9" bestFit="1" customWidth="1"/>
    <col min="9876" max="9879" width="10.85546875" style="9" customWidth="1"/>
    <col min="9880" max="10111" width="9.140625" style="9"/>
    <col min="10112" max="10113" width="1.140625" style="9" customWidth="1"/>
    <col min="10114" max="10114" width="36.140625" style="9" customWidth="1"/>
    <col min="10115" max="10115" width="9" style="9" customWidth="1"/>
    <col min="10116" max="10116" width="0" style="9" hidden="1" customWidth="1"/>
    <col min="10117" max="10117" width="19.85546875" style="9" bestFit="1" customWidth="1"/>
    <col min="10118" max="10118" width="7.85546875" style="9" customWidth="1"/>
    <col min="10119" max="10119" width="5.85546875" style="9" customWidth="1"/>
    <col min="10120" max="10120" width="7.140625" style="9" customWidth="1"/>
    <col min="10121" max="10121" width="8" style="9" customWidth="1"/>
    <col min="10122" max="10122" width="9.140625" style="9"/>
    <col min="10123" max="10123" width="6.140625" style="9" customWidth="1"/>
    <col min="10124" max="10126" width="8.140625" style="9" customWidth="1"/>
    <col min="10127" max="10127" width="9.140625" style="9"/>
    <col min="10128" max="10131" width="10.5703125" style="9" bestFit="1" customWidth="1"/>
    <col min="10132" max="10135" width="10.85546875" style="9" customWidth="1"/>
    <col min="10136" max="10367" width="9.140625" style="9"/>
    <col min="10368" max="10369" width="1.140625" style="9" customWidth="1"/>
    <col min="10370" max="10370" width="36.140625" style="9" customWidth="1"/>
    <col min="10371" max="10371" width="9" style="9" customWidth="1"/>
    <col min="10372" max="10372" width="0" style="9" hidden="1" customWidth="1"/>
    <col min="10373" max="10373" width="19.85546875" style="9" bestFit="1" customWidth="1"/>
    <col min="10374" max="10374" width="7.85546875" style="9" customWidth="1"/>
    <col min="10375" max="10375" width="5.85546875" style="9" customWidth="1"/>
    <col min="10376" max="10376" width="7.140625" style="9" customWidth="1"/>
    <col min="10377" max="10377" width="8" style="9" customWidth="1"/>
    <col min="10378" max="10378" width="9.140625" style="9"/>
    <col min="10379" max="10379" width="6.140625" style="9" customWidth="1"/>
    <col min="10380" max="10382" width="8.140625" style="9" customWidth="1"/>
    <col min="10383" max="10383" width="9.140625" style="9"/>
    <col min="10384" max="10387" width="10.5703125" style="9" bestFit="1" customWidth="1"/>
    <col min="10388" max="10391" width="10.85546875" style="9" customWidth="1"/>
    <col min="10392" max="10623" width="9.140625" style="9"/>
    <col min="10624" max="10625" width="1.140625" style="9" customWidth="1"/>
    <col min="10626" max="10626" width="36.140625" style="9" customWidth="1"/>
    <col min="10627" max="10627" width="9" style="9" customWidth="1"/>
    <col min="10628" max="10628" width="0" style="9" hidden="1" customWidth="1"/>
    <col min="10629" max="10629" width="19.85546875" style="9" bestFit="1" customWidth="1"/>
    <col min="10630" max="10630" width="7.85546875" style="9" customWidth="1"/>
    <col min="10631" max="10631" width="5.85546875" style="9" customWidth="1"/>
    <col min="10632" max="10632" width="7.140625" style="9" customWidth="1"/>
    <col min="10633" max="10633" width="8" style="9" customWidth="1"/>
    <col min="10634" max="10634" width="9.140625" style="9"/>
    <col min="10635" max="10635" width="6.140625" style="9" customWidth="1"/>
    <col min="10636" max="10638" width="8.140625" style="9" customWidth="1"/>
    <col min="10639" max="10639" width="9.140625" style="9"/>
    <col min="10640" max="10643" width="10.5703125" style="9" bestFit="1" customWidth="1"/>
    <col min="10644" max="10647" width="10.85546875" style="9" customWidth="1"/>
    <col min="10648" max="10879" width="9.140625" style="9"/>
    <col min="10880" max="10881" width="1.140625" style="9" customWidth="1"/>
    <col min="10882" max="10882" width="36.140625" style="9" customWidth="1"/>
    <col min="10883" max="10883" width="9" style="9" customWidth="1"/>
    <col min="10884" max="10884" width="0" style="9" hidden="1" customWidth="1"/>
    <col min="10885" max="10885" width="19.85546875" style="9" bestFit="1" customWidth="1"/>
    <col min="10886" max="10886" width="7.85546875" style="9" customWidth="1"/>
    <col min="10887" max="10887" width="5.85546875" style="9" customWidth="1"/>
    <col min="10888" max="10888" width="7.140625" style="9" customWidth="1"/>
    <col min="10889" max="10889" width="8" style="9" customWidth="1"/>
    <col min="10890" max="10890" width="9.140625" style="9"/>
    <col min="10891" max="10891" width="6.140625" style="9" customWidth="1"/>
    <col min="10892" max="10894" width="8.140625" style="9" customWidth="1"/>
    <col min="10895" max="10895" width="9.140625" style="9"/>
    <col min="10896" max="10899" width="10.5703125" style="9" bestFit="1" customWidth="1"/>
    <col min="10900" max="10903" width="10.85546875" style="9" customWidth="1"/>
    <col min="10904" max="11135" width="9.140625" style="9"/>
    <col min="11136" max="11137" width="1.140625" style="9" customWidth="1"/>
    <col min="11138" max="11138" width="36.140625" style="9" customWidth="1"/>
    <col min="11139" max="11139" width="9" style="9" customWidth="1"/>
    <col min="11140" max="11140" width="0" style="9" hidden="1" customWidth="1"/>
    <col min="11141" max="11141" width="19.85546875" style="9" bestFit="1" customWidth="1"/>
    <col min="11142" max="11142" width="7.85546875" style="9" customWidth="1"/>
    <col min="11143" max="11143" width="5.85546875" style="9" customWidth="1"/>
    <col min="11144" max="11144" width="7.140625" style="9" customWidth="1"/>
    <col min="11145" max="11145" width="8" style="9" customWidth="1"/>
    <col min="11146" max="11146" width="9.140625" style="9"/>
    <col min="11147" max="11147" width="6.140625" style="9" customWidth="1"/>
    <col min="11148" max="11150" width="8.140625" style="9" customWidth="1"/>
    <col min="11151" max="11151" width="9.140625" style="9"/>
    <col min="11152" max="11155" width="10.5703125" style="9" bestFit="1" customWidth="1"/>
    <col min="11156" max="11159" width="10.85546875" style="9" customWidth="1"/>
    <col min="11160" max="11391" width="9.140625" style="9"/>
    <col min="11392" max="11393" width="1.140625" style="9" customWidth="1"/>
    <col min="11394" max="11394" width="36.140625" style="9" customWidth="1"/>
    <col min="11395" max="11395" width="9" style="9" customWidth="1"/>
    <col min="11396" max="11396" width="0" style="9" hidden="1" customWidth="1"/>
    <col min="11397" max="11397" width="19.85546875" style="9" bestFit="1" customWidth="1"/>
    <col min="11398" max="11398" width="7.85546875" style="9" customWidth="1"/>
    <col min="11399" max="11399" width="5.85546875" style="9" customWidth="1"/>
    <col min="11400" max="11400" width="7.140625" style="9" customWidth="1"/>
    <col min="11401" max="11401" width="8" style="9" customWidth="1"/>
    <col min="11402" max="11402" width="9.140625" style="9"/>
    <col min="11403" max="11403" width="6.140625" style="9" customWidth="1"/>
    <col min="11404" max="11406" width="8.140625" style="9" customWidth="1"/>
    <col min="11407" max="11407" width="9.140625" style="9"/>
    <col min="11408" max="11411" width="10.5703125" style="9" bestFit="1" customWidth="1"/>
    <col min="11412" max="11415" width="10.85546875" style="9" customWidth="1"/>
    <col min="11416" max="11647" width="9.140625" style="9"/>
    <col min="11648" max="11649" width="1.140625" style="9" customWidth="1"/>
    <col min="11650" max="11650" width="36.140625" style="9" customWidth="1"/>
    <col min="11651" max="11651" width="9" style="9" customWidth="1"/>
    <col min="11652" max="11652" width="0" style="9" hidden="1" customWidth="1"/>
    <col min="11653" max="11653" width="19.85546875" style="9" bestFit="1" customWidth="1"/>
    <col min="11654" max="11654" width="7.85546875" style="9" customWidth="1"/>
    <col min="11655" max="11655" width="5.85546875" style="9" customWidth="1"/>
    <col min="11656" max="11656" width="7.140625" style="9" customWidth="1"/>
    <col min="11657" max="11657" width="8" style="9" customWidth="1"/>
    <col min="11658" max="11658" width="9.140625" style="9"/>
    <col min="11659" max="11659" width="6.140625" style="9" customWidth="1"/>
    <col min="11660" max="11662" width="8.140625" style="9" customWidth="1"/>
    <col min="11663" max="11663" width="9.140625" style="9"/>
    <col min="11664" max="11667" width="10.5703125" style="9" bestFit="1" customWidth="1"/>
    <col min="11668" max="11671" width="10.85546875" style="9" customWidth="1"/>
    <col min="11672" max="11903" width="9.140625" style="9"/>
    <col min="11904" max="11905" width="1.140625" style="9" customWidth="1"/>
    <col min="11906" max="11906" width="36.140625" style="9" customWidth="1"/>
    <col min="11907" max="11907" width="9" style="9" customWidth="1"/>
    <col min="11908" max="11908" width="0" style="9" hidden="1" customWidth="1"/>
    <col min="11909" max="11909" width="19.85546875" style="9" bestFit="1" customWidth="1"/>
    <col min="11910" max="11910" width="7.85546875" style="9" customWidth="1"/>
    <col min="11911" max="11911" width="5.85546875" style="9" customWidth="1"/>
    <col min="11912" max="11912" width="7.140625" style="9" customWidth="1"/>
    <col min="11913" max="11913" width="8" style="9" customWidth="1"/>
    <col min="11914" max="11914" width="9.140625" style="9"/>
    <col min="11915" max="11915" width="6.140625" style="9" customWidth="1"/>
    <col min="11916" max="11918" width="8.140625" style="9" customWidth="1"/>
    <col min="11919" max="11919" width="9.140625" style="9"/>
    <col min="11920" max="11923" width="10.5703125" style="9" bestFit="1" customWidth="1"/>
    <col min="11924" max="11927" width="10.85546875" style="9" customWidth="1"/>
    <col min="11928" max="12159" width="9.140625" style="9"/>
    <col min="12160" max="12161" width="1.140625" style="9" customWidth="1"/>
    <col min="12162" max="12162" width="36.140625" style="9" customWidth="1"/>
    <col min="12163" max="12163" width="9" style="9" customWidth="1"/>
    <col min="12164" max="12164" width="0" style="9" hidden="1" customWidth="1"/>
    <col min="12165" max="12165" width="19.85546875" style="9" bestFit="1" customWidth="1"/>
    <col min="12166" max="12166" width="7.85546875" style="9" customWidth="1"/>
    <col min="12167" max="12167" width="5.85546875" style="9" customWidth="1"/>
    <col min="12168" max="12168" width="7.140625" style="9" customWidth="1"/>
    <col min="12169" max="12169" width="8" style="9" customWidth="1"/>
    <col min="12170" max="12170" width="9.140625" style="9"/>
    <col min="12171" max="12171" width="6.140625" style="9" customWidth="1"/>
    <col min="12172" max="12174" width="8.140625" style="9" customWidth="1"/>
    <col min="12175" max="12175" width="9.140625" style="9"/>
    <col min="12176" max="12179" width="10.5703125" style="9" bestFit="1" customWidth="1"/>
    <col min="12180" max="12183" width="10.85546875" style="9" customWidth="1"/>
    <col min="12184" max="12415" width="9.140625" style="9"/>
    <col min="12416" max="12417" width="1.140625" style="9" customWidth="1"/>
    <col min="12418" max="12418" width="36.140625" style="9" customWidth="1"/>
    <col min="12419" max="12419" width="9" style="9" customWidth="1"/>
    <col min="12420" max="12420" width="0" style="9" hidden="1" customWidth="1"/>
    <col min="12421" max="12421" width="19.85546875" style="9" bestFit="1" customWidth="1"/>
    <col min="12422" max="12422" width="7.85546875" style="9" customWidth="1"/>
    <col min="12423" max="12423" width="5.85546875" style="9" customWidth="1"/>
    <col min="12424" max="12424" width="7.140625" style="9" customWidth="1"/>
    <col min="12425" max="12425" width="8" style="9" customWidth="1"/>
    <col min="12426" max="12426" width="9.140625" style="9"/>
    <col min="12427" max="12427" width="6.140625" style="9" customWidth="1"/>
    <col min="12428" max="12430" width="8.140625" style="9" customWidth="1"/>
    <col min="12431" max="12431" width="9.140625" style="9"/>
    <col min="12432" max="12435" width="10.5703125" style="9" bestFit="1" customWidth="1"/>
    <col min="12436" max="12439" width="10.85546875" style="9" customWidth="1"/>
    <col min="12440" max="12671" width="9.140625" style="9"/>
    <col min="12672" max="12673" width="1.140625" style="9" customWidth="1"/>
    <col min="12674" max="12674" width="36.140625" style="9" customWidth="1"/>
    <col min="12675" max="12675" width="9" style="9" customWidth="1"/>
    <col min="12676" max="12676" width="0" style="9" hidden="1" customWidth="1"/>
    <col min="12677" max="12677" width="19.85546875" style="9" bestFit="1" customWidth="1"/>
    <col min="12678" max="12678" width="7.85546875" style="9" customWidth="1"/>
    <col min="12679" max="12679" width="5.85546875" style="9" customWidth="1"/>
    <col min="12680" max="12680" width="7.140625" style="9" customWidth="1"/>
    <col min="12681" max="12681" width="8" style="9" customWidth="1"/>
    <col min="12682" max="12682" width="9.140625" style="9"/>
    <col min="12683" max="12683" width="6.140625" style="9" customWidth="1"/>
    <col min="12684" max="12686" width="8.140625" style="9" customWidth="1"/>
    <col min="12687" max="12687" width="9.140625" style="9"/>
    <col min="12688" max="12691" width="10.5703125" style="9" bestFit="1" customWidth="1"/>
    <col min="12692" max="12695" width="10.85546875" style="9" customWidth="1"/>
    <col min="12696" max="12927" width="9.140625" style="9"/>
    <col min="12928" max="12929" width="1.140625" style="9" customWidth="1"/>
    <col min="12930" max="12930" width="36.140625" style="9" customWidth="1"/>
    <col min="12931" max="12931" width="9" style="9" customWidth="1"/>
    <col min="12932" max="12932" width="0" style="9" hidden="1" customWidth="1"/>
    <col min="12933" max="12933" width="19.85546875" style="9" bestFit="1" customWidth="1"/>
    <col min="12934" max="12934" width="7.85546875" style="9" customWidth="1"/>
    <col min="12935" max="12935" width="5.85546875" style="9" customWidth="1"/>
    <col min="12936" max="12936" width="7.140625" style="9" customWidth="1"/>
    <col min="12937" max="12937" width="8" style="9" customWidth="1"/>
    <col min="12938" max="12938" width="9.140625" style="9"/>
    <col min="12939" max="12939" width="6.140625" style="9" customWidth="1"/>
    <col min="12940" max="12942" width="8.140625" style="9" customWidth="1"/>
    <col min="12943" max="12943" width="9.140625" style="9"/>
    <col min="12944" max="12947" width="10.5703125" style="9" bestFit="1" customWidth="1"/>
    <col min="12948" max="12951" width="10.85546875" style="9" customWidth="1"/>
    <col min="12952" max="13183" width="9.140625" style="9"/>
    <col min="13184" max="13185" width="1.140625" style="9" customWidth="1"/>
    <col min="13186" max="13186" width="36.140625" style="9" customWidth="1"/>
    <col min="13187" max="13187" width="9" style="9" customWidth="1"/>
    <col min="13188" max="13188" width="0" style="9" hidden="1" customWidth="1"/>
    <col min="13189" max="13189" width="19.85546875" style="9" bestFit="1" customWidth="1"/>
    <col min="13190" max="13190" width="7.85546875" style="9" customWidth="1"/>
    <col min="13191" max="13191" width="5.85546875" style="9" customWidth="1"/>
    <col min="13192" max="13192" width="7.140625" style="9" customWidth="1"/>
    <col min="13193" max="13193" width="8" style="9" customWidth="1"/>
    <col min="13194" max="13194" width="9.140625" style="9"/>
    <col min="13195" max="13195" width="6.140625" style="9" customWidth="1"/>
    <col min="13196" max="13198" width="8.140625" style="9" customWidth="1"/>
    <col min="13199" max="13199" width="9.140625" style="9"/>
    <col min="13200" max="13203" width="10.5703125" style="9" bestFit="1" customWidth="1"/>
    <col min="13204" max="13207" width="10.85546875" style="9" customWidth="1"/>
    <col min="13208" max="13439" width="9.140625" style="9"/>
    <col min="13440" max="13441" width="1.140625" style="9" customWidth="1"/>
    <col min="13442" max="13442" width="36.140625" style="9" customWidth="1"/>
    <col min="13443" max="13443" width="9" style="9" customWidth="1"/>
    <col min="13444" max="13444" width="0" style="9" hidden="1" customWidth="1"/>
    <col min="13445" max="13445" width="19.85546875" style="9" bestFit="1" customWidth="1"/>
    <col min="13446" max="13446" width="7.85546875" style="9" customWidth="1"/>
    <col min="13447" max="13447" width="5.85546875" style="9" customWidth="1"/>
    <col min="13448" max="13448" width="7.140625" style="9" customWidth="1"/>
    <col min="13449" max="13449" width="8" style="9" customWidth="1"/>
    <col min="13450" max="13450" width="9.140625" style="9"/>
    <col min="13451" max="13451" width="6.140625" style="9" customWidth="1"/>
    <col min="13452" max="13454" width="8.140625" style="9" customWidth="1"/>
    <col min="13455" max="13455" width="9.140625" style="9"/>
    <col min="13456" max="13459" width="10.5703125" style="9" bestFit="1" customWidth="1"/>
    <col min="13460" max="13463" width="10.85546875" style="9" customWidth="1"/>
    <col min="13464" max="13695" width="9.140625" style="9"/>
    <col min="13696" max="13697" width="1.140625" style="9" customWidth="1"/>
    <col min="13698" max="13698" width="36.140625" style="9" customWidth="1"/>
    <col min="13699" max="13699" width="9" style="9" customWidth="1"/>
    <col min="13700" max="13700" width="0" style="9" hidden="1" customWidth="1"/>
    <col min="13701" max="13701" width="19.85546875" style="9" bestFit="1" customWidth="1"/>
    <col min="13702" max="13702" width="7.85546875" style="9" customWidth="1"/>
    <col min="13703" max="13703" width="5.85546875" style="9" customWidth="1"/>
    <col min="13704" max="13704" width="7.140625" style="9" customWidth="1"/>
    <col min="13705" max="13705" width="8" style="9" customWidth="1"/>
    <col min="13706" max="13706" width="9.140625" style="9"/>
    <col min="13707" max="13707" width="6.140625" style="9" customWidth="1"/>
    <col min="13708" max="13710" width="8.140625" style="9" customWidth="1"/>
    <col min="13711" max="13711" width="9.140625" style="9"/>
    <col min="13712" max="13715" width="10.5703125" style="9" bestFit="1" customWidth="1"/>
    <col min="13716" max="13719" width="10.85546875" style="9" customWidth="1"/>
    <col min="13720" max="13951" width="9.140625" style="9"/>
    <col min="13952" max="13953" width="1.140625" style="9" customWidth="1"/>
    <col min="13954" max="13954" width="36.140625" style="9" customWidth="1"/>
    <col min="13955" max="13955" width="9" style="9" customWidth="1"/>
    <col min="13956" max="13956" width="0" style="9" hidden="1" customWidth="1"/>
    <col min="13957" max="13957" width="19.85546875" style="9" bestFit="1" customWidth="1"/>
    <col min="13958" max="13958" width="7.85546875" style="9" customWidth="1"/>
    <col min="13959" max="13959" width="5.85546875" style="9" customWidth="1"/>
    <col min="13960" max="13960" width="7.140625" style="9" customWidth="1"/>
    <col min="13961" max="13961" width="8" style="9" customWidth="1"/>
    <col min="13962" max="13962" width="9.140625" style="9"/>
    <col min="13963" max="13963" width="6.140625" style="9" customWidth="1"/>
    <col min="13964" max="13966" width="8.140625" style="9" customWidth="1"/>
    <col min="13967" max="13967" width="9.140625" style="9"/>
    <col min="13968" max="13971" width="10.5703125" style="9" bestFit="1" customWidth="1"/>
    <col min="13972" max="13975" width="10.85546875" style="9" customWidth="1"/>
    <col min="13976" max="14207" width="9.140625" style="9"/>
    <col min="14208" max="14209" width="1.140625" style="9" customWidth="1"/>
    <col min="14210" max="14210" width="36.140625" style="9" customWidth="1"/>
    <col min="14211" max="14211" width="9" style="9" customWidth="1"/>
    <col min="14212" max="14212" width="0" style="9" hidden="1" customWidth="1"/>
    <col min="14213" max="14213" width="19.85546875" style="9" bestFit="1" customWidth="1"/>
    <col min="14214" max="14214" width="7.85546875" style="9" customWidth="1"/>
    <col min="14215" max="14215" width="5.85546875" style="9" customWidth="1"/>
    <col min="14216" max="14216" width="7.140625" style="9" customWidth="1"/>
    <col min="14217" max="14217" width="8" style="9" customWidth="1"/>
    <col min="14218" max="14218" width="9.140625" style="9"/>
    <col min="14219" max="14219" width="6.140625" style="9" customWidth="1"/>
    <col min="14220" max="14222" width="8.140625" style="9" customWidth="1"/>
    <col min="14223" max="14223" width="9.140625" style="9"/>
    <col min="14224" max="14227" width="10.5703125" style="9" bestFit="1" customWidth="1"/>
    <col min="14228" max="14231" width="10.85546875" style="9" customWidth="1"/>
    <col min="14232" max="14463" width="9.140625" style="9"/>
    <col min="14464" max="14465" width="1.140625" style="9" customWidth="1"/>
    <col min="14466" max="14466" width="36.140625" style="9" customWidth="1"/>
    <col min="14467" max="14467" width="9" style="9" customWidth="1"/>
    <col min="14468" max="14468" width="0" style="9" hidden="1" customWidth="1"/>
    <col min="14469" max="14469" width="19.85546875" style="9" bestFit="1" customWidth="1"/>
    <col min="14470" max="14470" width="7.85546875" style="9" customWidth="1"/>
    <col min="14471" max="14471" width="5.85546875" style="9" customWidth="1"/>
    <col min="14472" max="14472" width="7.140625" style="9" customWidth="1"/>
    <col min="14473" max="14473" width="8" style="9" customWidth="1"/>
    <col min="14474" max="14474" width="9.140625" style="9"/>
    <col min="14475" max="14475" width="6.140625" style="9" customWidth="1"/>
    <col min="14476" max="14478" width="8.140625" style="9" customWidth="1"/>
    <col min="14479" max="14479" width="9.140625" style="9"/>
    <col min="14480" max="14483" width="10.5703125" style="9" bestFit="1" customWidth="1"/>
    <col min="14484" max="14487" width="10.85546875" style="9" customWidth="1"/>
    <col min="14488" max="14719" width="9.140625" style="9"/>
    <col min="14720" max="14721" width="1.140625" style="9" customWidth="1"/>
    <col min="14722" max="14722" width="36.140625" style="9" customWidth="1"/>
    <col min="14723" max="14723" width="9" style="9" customWidth="1"/>
    <col min="14724" max="14724" width="0" style="9" hidden="1" customWidth="1"/>
    <col min="14725" max="14725" width="19.85546875" style="9" bestFit="1" customWidth="1"/>
    <col min="14726" max="14726" width="7.85546875" style="9" customWidth="1"/>
    <col min="14727" max="14727" width="5.85546875" style="9" customWidth="1"/>
    <col min="14728" max="14728" width="7.140625" style="9" customWidth="1"/>
    <col min="14729" max="14729" width="8" style="9" customWidth="1"/>
    <col min="14730" max="14730" width="9.140625" style="9"/>
    <col min="14731" max="14731" width="6.140625" style="9" customWidth="1"/>
    <col min="14732" max="14734" width="8.140625" style="9" customWidth="1"/>
    <col min="14735" max="14735" width="9.140625" style="9"/>
    <col min="14736" max="14739" width="10.5703125" style="9" bestFit="1" customWidth="1"/>
    <col min="14740" max="14743" width="10.85546875" style="9" customWidth="1"/>
    <col min="14744" max="14975" width="9.140625" style="9"/>
    <col min="14976" max="14977" width="1.140625" style="9" customWidth="1"/>
    <col min="14978" max="14978" width="36.140625" style="9" customWidth="1"/>
    <col min="14979" max="14979" width="9" style="9" customWidth="1"/>
    <col min="14980" max="14980" width="0" style="9" hidden="1" customWidth="1"/>
    <col min="14981" max="14981" width="19.85546875" style="9" bestFit="1" customWidth="1"/>
    <col min="14982" max="14982" width="7.85546875" style="9" customWidth="1"/>
    <col min="14983" max="14983" width="5.85546875" style="9" customWidth="1"/>
    <col min="14984" max="14984" width="7.140625" style="9" customWidth="1"/>
    <col min="14985" max="14985" width="8" style="9" customWidth="1"/>
    <col min="14986" max="14986" width="9.140625" style="9"/>
    <col min="14987" max="14987" width="6.140625" style="9" customWidth="1"/>
    <col min="14988" max="14990" width="8.140625" style="9" customWidth="1"/>
    <col min="14991" max="14991" width="9.140625" style="9"/>
    <col min="14992" max="14995" width="10.5703125" style="9" bestFit="1" customWidth="1"/>
    <col min="14996" max="14999" width="10.85546875" style="9" customWidth="1"/>
    <col min="15000" max="15231" width="9.140625" style="9"/>
    <col min="15232" max="15233" width="1.140625" style="9" customWidth="1"/>
    <col min="15234" max="15234" width="36.140625" style="9" customWidth="1"/>
    <col min="15235" max="15235" width="9" style="9" customWidth="1"/>
    <col min="15236" max="15236" width="0" style="9" hidden="1" customWidth="1"/>
    <col min="15237" max="15237" width="19.85546875" style="9" bestFit="1" customWidth="1"/>
    <col min="15238" max="15238" width="7.85546875" style="9" customWidth="1"/>
    <col min="15239" max="15239" width="5.85546875" style="9" customWidth="1"/>
    <col min="15240" max="15240" width="7.140625" style="9" customWidth="1"/>
    <col min="15241" max="15241" width="8" style="9" customWidth="1"/>
    <col min="15242" max="15242" width="9.140625" style="9"/>
    <col min="15243" max="15243" width="6.140625" style="9" customWidth="1"/>
    <col min="15244" max="15246" width="8.140625" style="9" customWidth="1"/>
    <col min="15247" max="15247" width="9.140625" style="9"/>
    <col min="15248" max="15251" width="10.5703125" style="9" bestFit="1" customWidth="1"/>
    <col min="15252" max="15255" width="10.85546875" style="9" customWidth="1"/>
    <col min="15256" max="15487" width="9.140625" style="9"/>
    <col min="15488" max="15489" width="1.140625" style="9" customWidth="1"/>
    <col min="15490" max="15490" width="36.140625" style="9" customWidth="1"/>
    <col min="15491" max="15491" width="9" style="9" customWidth="1"/>
    <col min="15492" max="15492" width="0" style="9" hidden="1" customWidth="1"/>
    <col min="15493" max="15493" width="19.85546875" style="9" bestFit="1" customWidth="1"/>
    <col min="15494" max="15494" width="7.85546875" style="9" customWidth="1"/>
    <col min="15495" max="15495" width="5.85546875" style="9" customWidth="1"/>
    <col min="15496" max="15496" width="7.140625" style="9" customWidth="1"/>
    <col min="15497" max="15497" width="8" style="9" customWidth="1"/>
    <col min="15498" max="15498" width="9.140625" style="9"/>
    <col min="15499" max="15499" width="6.140625" style="9" customWidth="1"/>
    <col min="15500" max="15502" width="8.140625" style="9" customWidth="1"/>
    <col min="15503" max="15503" width="9.140625" style="9"/>
    <col min="15504" max="15507" width="10.5703125" style="9" bestFit="1" customWidth="1"/>
    <col min="15508" max="15511" width="10.85546875" style="9" customWidth="1"/>
    <col min="15512" max="15743" width="9.140625" style="9"/>
    <col min="15744" max="15745" width="1.140625" style="9" customWidth="1"/>
    <col min="15746" max="15746" width="36.140625" style="9" customWidth="1"/>
    <col min="15747" max="15747" width="9" style="9" customWidth="1"/>
    <col min="15748" max="15748" width="0" style="9" hidden="1" customWidth="1"/>
    <col min="15749" max="15749" width="19.85546875" style="9" bestFit="1" customWidth="1"/>
    <col min="15750" max="15750" width="7.85546875" style="9" customWidth="1"/>
    <col min="15751" max="15751" width="5.85546875" style="9" customWidth="1"/>
    <col min="15752" max="15752" width="7.140625" style="9" customWidth="1"/>
    <col min="15753" max="15753" width="8" style="9" customWidth="1"/>
    <col min="15754" max="15754" width="9.140625" style="9"/>
    <col min="15755" max="15755" width="6.140625" style="9" customWidth="1"/>
    <col min="15756" max="15758" width="8.140625" style="9" customWidth="1"/>
    <col min="15759" max="15759" width="9.140625" style="9"/>
    <col min="15760" max="15763" width="10.5703125" style="9" bestFit="1" customWidth="1"/>
    <col min="15764" max="15767" width="10.85546875" style="9" customWidth="1"/>
    <col min="15768" max="15999" width="9.140625" style="9"/>
    <col min="16000" max="16001" width="1.140625" style="9" customWidth="1"/>
    <col min="16002" max="16002" width="36.140625" style="9" customWidth="1"/>
    <col min="16003" max="16003" width="9" style="9" customWidth="1"/>
    <col min="16004" max="16004" width="0" style="9" hidden="1" customWidth="1"/>
    <col min="16005" max="16005" width="19.85546875" style="9" bestFit="1" customWidth="1"/>
    <col min="16006" max="16006" width="7.85546875" style="9" customWidth="1"/>
    <col min="16007" max="16007" width="5.85546875" style="9" customWidth="1"/>
    <col min="16008" max="16008" width="7.140625" style="9" customWidth="1"/>
    <col min="16009" max="16009" width="8" style="9" customWidth="1"/>
    <col min="16010" max="16010" width="9.140625" style="9"/>
    <col min="16011" max="16011" width="6.140625" style="9" customWidth="1"/>
    <col min="16012" max="16014" width="8.140625" style="9" customWidth="1"/>
    <col min="16015" max="16015" width="9.140625" style="9"/>
    <col min="16016" max="16019" width="10.5703125" style="9" bestFit="1" customWidth="1"/>
    <col min="16020" max="16023" width="10.85546875" style="9" customWidth="1"/>
    <col min="16024" max="16384" width="9.140625" style="9"/>
  </cols>
  <sheetData>
    <row r="1" spans="1:25" ht="28.5" customHeight="1" x14ac:dyDescent="0.2">
      <c r="A1" s="1"/>
      <c r="B1" s="1"/>
      <c r="C1" s="1"/>
      <c r="D1" s="1"/>
      <c r="E1" s="2"/>
      <c r="F1" s="3"/>
      <c r="G1" s="4"/>
      <c r="H1" s="5"/>
      <c r="I1" s="3"/>
      <c r="J1" s="4"/>
      <c r="K1" s="4"/>
      <c r="L1" s="4"/>
      <c r="M1" s="5"/>
      <c r="N1" s="4"/>
      <c r="O1" s="3"/>
      <c r="P1" s="3"/>
      <c r="Q1" s="3"/>
      <c r="S1" s="7"/>
    </row>
    <row r="2" spans="1:25" ht="63.75" customHeight="1" thickBot="1" x14ac:dyDescent="0.35">
      <c r="A2" s="1"/>
      <c r="B2" s="689" t="s">
        <v>225</v>
      </c>
      <c r="C2" s="681"/>
      <c r="D2" s="681"/>
      <c r="E2" s="681"/>
      <c r="F2" s="681"/>
      <c r="G2" s="681"/>
      <c r="H2" s="681"/>
      <c r="I2" s="681"/>
      <c r="J2" s="681"/>
      <c r="K2" s="681"/>
      <c r="L2" s="681"/>
      <c r="M2" s="681"/>
      <c r="N2" s="681"/>
      <c r="O2" s="681"/>
      <c r="P2" s="681"/>
      <c r="Q2" s="681"/>
      <c r="R2" s="681"/>
      <c r="S2" s="681"/>
      <c r="U2" s="9" t="e" cm="1" vm="2">
        <f t="array" aca="1" ref="U2" ca="1">IF($R$24=7,_xlfn.ANCHORARRAY(LUVMET_10th_Edition_Non_Res!$O$6),IF($F$16&lt;DATE(2023,6,1),_xlfn.ANCHORARRAY(LUVMET_10th_Edition_Non_Res!$O$6),_xlfn.ANCHORARRAY('LUVMET_11th_Edition-Non_Res'!$U$5)))</f>
        <v>#VALUE!</v>
      </c>
    </row>
    <row r="3" spans="1:25" s="16" customFormat="1" ht="69.75" customHeight="1" thickBot="1" x14ac:dyDescent="0.3">
      <c r="A3" s="8"/>
      <c r="B3" s="685" t="s">
        <v>0</v>
      </c>
      <c r="C3" s="686"/>
      <c r="D3" s="686"/>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25" s="16" customFormat="1" ht="15" customHeight="1" x14ac:dyDescent="0.25">
      <c r="A4" s="8"/>
      <c r="B4" s="17"/>
      <c r="C4" s="18"/>
      <c r="D4" s="18"/>
      <c r="E4" s="19"/>
      <c r="F4" s="20"/>
      <c r="G4" s="21"/>
      <c r="H4" s="22"/>
      <c r="I4" s="20"/>
      <c r="J4" s="21"/>
      <c r="K4" s="21"/>
      <c r="L4" s="21"/>
      <c r="M4" s="22"/>
      <c r="N4" s="23"/>
      <c r="O4" s="24">
        <v>6</v>
      </c>
      <c r="P4" s="25"/>
      <c r="Q4" s="14"/>
      <c r="S4" s="16" t="s">
        <v>14</v>
      </c>
      <c r="U4" s="16" t="s">
        <v>320</v>
      </c>
    </row>
    <row r="5" spans="1:25" s="16" customFormat="1" ht="15" customHeight="1" thickBot="1" x14ac:dyDescent="0.3">
      <c r="A5" s="8"/>
      <c r="B5" s="26"/>
      <c r="C5" s="27"/>
      <c r="D5" s="27"/>
      <c r="E5" s="27"/>
      <c r="F5" s="27"/>
      <c r="G5" s="27"/>
      <c r="H5" s="27"/>
      <c r="I5" s="28" t="s">
        <v>15</v>
      </c>
      <c r="J5" s="29"/>
      <c r="K5" s="27"/>
      <c r="L5" s="27"/>
      <c r="M5" s="27"/>
      <c r="N5" s="27"/>
      <c r="O5" s="29"/>
      <c r="P5" s="30"/>
      <c r="Q5" s="31"/>
      <c r="S5" s="16" t="s">
        <v>16</v>
      </c>
      <c r="U5" s="16" t="str" cm="1">
        <f t="array" ref="U5:U85">_xlfn._xlws.FILTER(B6:B86,ISNUMBER(SEARCH(Estimator!C22,B6:B86)),"not found")</f>
        <v>PORT AND TERMINAL</v>
      </c>
      <c r="V5" s="16" t="str" cm="1">
        <f t="array" ref="V5:V85">_xlfn._xlws.FILTER(B6:B86,ISNUMBER(SEARCH(Estimator!C23,B6:B86)),"not found")</f>
        <v>PORT AND TERMINAL</v>
      </c>
      <c r="W5" s="16" t="str" cm="1">
        <f t="array" ref="W5:W85">_xlfn._xlws.FILTER(B6:B86,ISNUMBER(SEARCH(Estimator!C24,B6:B86)),"not found")</f>
        <v>PORT AND TERMINAL</v>
      </c>
      <c r="X5" s="16" t="str" cm="1">
        <f t="array" ref="X5:X85">_xlfn._xlws.FILTER(B6:B86,ISNUMBER(SEARCH(Estimator!C25,B6:B86)),"not found")</f>
        <v>PORT AND TERMINAL</v>
      </c>
      <c r="Y5" s="16" t="str" cm="1">
        <f t="array" ref="Y5:Y85">_xlfn._xlws.FILTER(B6:B86,ISNUMBER(SEARCH(Estimator!C26,B6:B86)),"not found")</f>
        <v>PORT AND TERMINAL</v>
      </c>
    </row>
    <row r="6" spans="1:25" ht="13.5" customHeight="1" x14ac:dyDescent="0.2">
      <c r="B6" s="32" t="s">
        <v>17</v>
      </c>
      <c r="C6" s="33"/>
      <c r="D6" s="34"/>
      <c r="E6" s="35"/>
      <c r="F6" s="36"/>
      <c r="G6" s="37"/>
      <c r="H6" s="38"/>
      <c r="I6" s="39"/>
      <c r="J6" s="40"/>
      <c r="K6" s="40"/>
      <c r="L6" s="41"/>
      <c r="M6" s="38"/>
      <c r="N6" s="42"/>
      <c r="O6" s="39"/>
      <c r="P6" s="43"/>
      <c r="U6" s="9" t="str">
        <v xml:space="preserve">     Intermodal Truck Terminal</v>
      </c>
      <c r="V6" s="9" t="str">
        <v xml:space="preserve">     Intermodal Truck Terminal</v>
      </c>
      <c r="W6" s="9" t="str">
        <v xml:space="preserve">     Intermodal Truck Terminal</v>
      </c>
      <c r="X6" s="9" t="str">
        <v xml:space="preserve">     Intermodal Truck Terminal</v>
      </c>
      <c r="Y6" s="9" t="str">
        <v xml:space="preserve">     Intermodal Truck Terminal</v>
      </c>
    </row>
    <row r="7" spans="1:25" ht="13.5" customHeight="1" thickBot="1" x14ac:dyDescent="0.25">
      <c r="B7" s="45" t="s">
        <v>494</v>
      </c>
      <c r="C7" s="46"/>
      <c r="D7" s="47"/>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c r="R7" s="6" t="s">
        <v>21</v>
      </c>
      <c r="U7" s="9" t="str">
        <v>INDUSTRIAL</v>
      </c>
      <c r="V7" s="9" t="str">
        <v>INDUSTRIAL</v>
      </c>
      <c r="W7" s="9" t="str">
        <v>INDUSTRIAL</v>
      </c>
      <c r="X7" s="9" t="str">
        <v>INDUSTRIAL</v>
      </c>
      <c r="Y7" s="9" t="str">
        <v>INDUSTRIAL</v>
      </c>
    </row>
    <row r="8" spans="1:25" ht="13.5" customHeight="1" thickBot="1" x14ac:dyDescent="0.25">
      <c r="B8" s="58" t="s">
        <v>22</v>
      </c>
      <c r="C8" s="59"/>
      <c r="D8" s="60"/>
      <c r="E8" s="61"/>
      <c r="F8" s="49"/>
      <c r="G8" s="62"/>
      <c r="H8" s="63"/>
      <c r="I8" s="64"/>
      <c r="J8" s="65"/>
      <c r="K8" s="65"/>
      <c r="L8" s="66"/>
      <c r="M8" s="63"/>
      <c r="N8" s="67"/>
      <c r="O8" s="65"/>
      <c r="P8" s="68"/>
      <c r="Q8" s="57"/>
      <c r="U8" s="9" t="str">
        <v xml:space="preserve">     General Light Industrial</v>
      </c>
      <c r="V8" s="9" t="str">
        <v xml:space="preserve">     General Light Industrial</v>
      </c>
      <c r="W8" s="9" t="str">
        <v xml:space="preserve">     General Light Industrial</v>
      </c>
      <c r="X8" s="9" t="str">
        <v xml:space="preserve">     General Light Industrial</v>
      </c>
      <c r="Y8" s="9" t="str">
        <v xml:space="preserve">     General Light Industrial</v>
      </c>
    </row>
    <row r="9" spans="1:25" ht="13.5" customHeight="1" x14ac:dyDescent="0.2">
      <c r="B9" s="306" t="s">
        <v>493</v>
      </c>
      <c r="C9" s="70"/>
      <c r="D9" s="71"/>
      <c r="E9" s="72" t="s">
        <v>24</v>
      </c>
      <c r="F9" s="73" t="s">
        <v>20</v>
      </c>
      <c r="G9" s="74">
        <v>0.74</v>
      </c>
      <c r="H9" s="75"/>
      <c r="I9" s="76"/>
      <c r="J9" s="77">
        <f t="shared" ref="J9:J76" si="0">ROUND(G9*(1-H9),2)</f>
        <v>0.74</v>
      </c>
      <c r="K9" s="77">
        <v>10.02</v>
      </c>
      <c r="L9" s="78">
        <v>10.02</v>
      </c>
      <c r="M9" s="75">
        <v>0.5</v>
      </c>
      <c r="N9" s="79">
        <f t="shared" ref="N9:N16" si="1">ROUND(K9*M9,2)</f>
        <v>5.01</v>
      </c>
      <c r="O9" s="77">
        <f t="shared" ref="O9:O16" si="2">MIN($O$4,N9)</f>
        <v>5.01</v>
      </c>
      <c r="P9" s="80">
        <f t="shared" ref="P9:P75" si="3">ROUND(O9*$J9,2)</f>
        <v>3.71</v>
      </c>
      <c r="Q9" s="57"/>
      <c r="R9" s="6" t="s">
        <v>21</v>
      </c>
      <c r="U9" s="9" t="str">
        <v xml:space="preserve">     Manufacturing</v>
      </c>
      <c r="V9" s="9" t="str">
        <v xml:space="preserve">     Manufacturing</v>
      </c>
      <c r="W9" s="9" t="str">
        <v xml:space="preserve">     Manufacturing</v>
      </c>
      <c r="X9" s="9" t="str">
        <v xml:space="preserve">     Manufacturing</v>
      </c>
      <c r="Y9" s="9" t="str">
        <v xml:space="preserve">     Manufacturing</v>
      </c>
    </row>
    <row r="10" spans="1:25" ht="13.5" customHeight="1" x14ac:dyDescent="0.2">
      <c r="B10" s="81" t="s">
        <v>495</v>
      </c>
      <c r="C10" s="82"/>
      <c r="D10" s="83"/>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c r="R10" s="6" t="s">
        <v>27</v>
      </c>
      <c r="U10" s="9" t="str">
        <v xml:space="preserve">     Warehousing</v>
      </c>
      <c r="V10" s="9" t="str">
        <v xml:space="preserve">     Warehousing</v>
      </c>
      <c r="W10" s="9" t="str">
        <v xml:space="preserve">     Warehousing</v>
      </c>
      <c r="X10" s="9" t="str">
        <v xml:space="preserve">     Warehousing</v>
      </c>
      <c r="Y10" s="9" t="str">
        <v xml:space="preserve">     Warehousing</v>
      </c>
    </row>
    <row r="11" spans="1:25" ht="13.5" customHeight="1" x14ac:dyDescent="0.2">
      <c r="B11" s="81" t="s">
        <v>496</v>
      </c>
      <c r="C11" s="82"/>
      <c r="D11" s="83"/>
      <c r="E11" s="84" t="s">
        <v>29</v>
      </c>
      <c r="F11" s="85" t="s">
        <v>20</v>
      </c>
      <c r="G11" s="86">
        <v>0.18</v>
      </c>
      <c r="H11" s="87"/>
      <c r="I11" s="88"/>
      <c r="J11" s="89">
        <f t="shared" si="0"/>
        <v>0.18</v>
      </c>
      <c r="K11" s="89">
        <v>10.02</v>
      </c>
      <c r="L11" s="90">
        <v>10.83</v>
      </c>
      <c r="M11" s="87">
        <v>0.5</v>
      </c>
      <c r="N11" s="91">
        <f t="shared" si="1"/>
        <v>5.01</v>
      </c>
      <c r="O11" s="89">
        <f t="shared" si="2"/>
        <v>5.01</v>
      </c>
      <c r="P11" s="92">
        <f t="shared" si="3"/>
        <v>0.9</v>
      </c>
      <c r="Q11" s="57"/>
      <c r="R11" s="6" t="s">
        <v>27</v>
      </c>
      <c r="U11" s="9" t="str">
        <v xml:space="preserve">     High-Cube Fulfillment Center Warehouse (Non-Sort)</v>
      </c>
      <c r="V11" s="9" t="str">
        <v xml:space="preserve">     High-Cube Fulfillment Center Warehouse (Non-Sort)</v>
      </c>
      <c r="W11" s="9" t="str">
        <v xml:space="preserve">     High-Cube Fulfillment Center Warehouse (Non-Sort)</v>
      </c>
      <c r="X11" s="9" t="str">
        <v xml:space="preserve">     High-Cube Fulfillment Center Warehouse (Non-Sort)</v>
      </c>
      <c r="Y11" s="9" t="str">
        <v xml:space="preserve">     High-Cube Fulfillment Center Warehouse (Non-Sort)</v>
      </c>
    </row>
    <row r="12" spans="1:25" ht="13.5" customHeight="1" x14ac:dyDescent="0.2">
      <c r="B12" s="93" t="s">
        <v>497</v>
      </c>
      <c r="C12" s="94"/>
      <c r="D12" s="95"/>
      <c r="E12" s="96" t="s">
        <v>31</v>
      </c>
      <c r="F12" s="85" t="s">
        <v>20</v>
      </c>
      <c r="G12" s="97">
        <v>0.16</v>
      </c>
      <c r="H12" s="98"/>
      <c r="I12" s="99"/>
      <c r="J12" s="100">
        <f t="shared" si="0"/>
        <v>0.16</v>
      </c>
      <c r="K12" s="89">
        <v>10.02</v>
      </c>
      <c r="L12" s="90">
        <v>10.83</v>
      </c>
      <c r="M12" s="87">
        <v>0.5</v>
      </c>
      <c r="N12" s="91">
        <f t="shared" si="1"/>
        <v>5.01</v>
      </c>
      <c r="O12" s="89">
        <f t="shared" si="2"/>
        <v>5.01</v>
      </c>
      <c r="P12" s="92">
        <f>ROUND(O12*$J12,2)</f>
        <v>0.8</v>
      </c>
      <c r="Q12" s="57"/>
      <c r="R12" s="6" t="s">
        <v>27</v>
      </c>
      <c r="U12" s="9" t="str">
        <v xml:space="preserve">     High-Cube Fulfillment Center Warehouse (Sort)</v>
      </c>
      <c r="V12" s="9" t="str">
        <v xml:space="preserve">     High-Cube Fulfillment Center Warehouse (Sort)</v>
      </c>
      <c r="W12" s="9" t="str">
        <v xml:space="preserve">     High-Cube Fulfillment Center Warehouse (Sort)</v>
      </c>
      <c r="X12" s="9" t="str">
        <v xml:space="preserve">     High-Cube Fulfillment Center Warehouse (Sort)</v>
      </c>
      <c r="Y12" s="9" t="str">
        <v xml:space="preserve">     High-Cube Fulfillment Center Warehouse (Sort)</v>
      </c>
    </row>
    <row r="13" spans="1:25" ht="13.5" customHeight="1" x14ac:dyDescent="0.2">
      <c r="B13" s="93" t="s">
        <v>498</v>
      </c>
      <c r="C13" s="94"/>
      <c r="D13" s="95"/>
      <c r="E13" s="96" t="s">
        <v>31</v>
      </c>
      <c r="F13" s="85" t="s">
        <v>20</v>
      </c>
      <c r="G13" s="97">
        <v>1.2</v>
      </c>
      <c r="H13" s="98"/>
      <c r="I13" s="99"/>
      <c r="J13" s="100">
        <f>ROUND(G13*(1-H13),2)</f>
        <v>1.2</v>
      </c>
      <c r="K13" s="89">
        <v>10.02</v>
      </c>
      <c r="L13" s="90">
        <v>10.83</v>
      </c>
      <c r="M13" s="87">
        <v>0.5</v>
      </c>
      <c r="N13" s="91">
        <f t="shared" si="1"/>
        <v>5.01</v>
      </c>
      <c r="O13" s="89">
        <f t="shared" si="2"/>
        <v>5.01</v>
      </c>
      <c r="P13" s="92">
        <f>ROUND(O13*$J13,2)</f>
        <v>6.01</v>
      </c>
      <c r="Q13" s="57"/>
      <c r="R13" s="6" t="s">
        <v>27</v>
      </c>
      <c r="U13" s="9" t="str">
        <v xml:space="preserve">     High-Cube Transload and Short-Term Storage Warehouse</v>
      </c>
      <c r="V13" s="9" t="str">
        <v xml:space="preserve">     High-Cube Transload and Short-Term Storage Warehouse</v>
      </c>
      <c r="W13" s="9" t="str">
        <v xml:space="preserve">     High-Cube Transload and Short-Term Storage Warehouse</v>
      </c>
      <c r="X13" s="9" t="str">
        <v xml:space="preserve">     High-Cube Transload and Short-Term Storage Warehouse</v>
      </c>
      <c r="Y13" s="9" t="str">
        <v xml:space="preserve">     High-Cube Transload and Short-Term Storage Warehouse</v>
      </c>
    </row>
    <row r="14" spans="1:25" ht="13.5" customHeight="1" x14ac:dyDescent="0.2">
      <c r="B14" s="93" t="s">
        <v>499</v>
      </c>
      <c r="C14" s="94"/>
      <c r="D14" s="95"/>
      <c r="E14" s="96" t="s">
        <v>34</v>
      </c>
      <c r="F14" s="85" t="s">
        <v>20</v>
      </c>
      <c r="G14" s="97">
        <v>0.17</v>
      </c>
      <c r="H14" s="98"/>
      <c r="I14" s="99"/>
      <c r="J14" s="100">
        <f>ROUND(G14*(1-H14),2)</f>
        <v>0.17</v>
      </c>
      <c r="K14" s="89">
        <v>10.02</v>
      </c>
      <c r="L14" s="90">
        <v>10.83</v>
      </c>
      <c r="M14" s="87">
        <v>0.5</v>
      </c>
      <c r="N14" s="91">
        <f t="shared" si="1"/>
        <v>5.01</v>
      </c>
      <c r="O14" s="89">
        <f t="shared" si="2"/>
        <v>5.01</v>
      </c>
      <c r="P14" s="92">
        <f>ROUND(O14*$J14,2)</f>
        <v>0.85</v>
      </c>
      <c r="Q14" s="57"/>
      <c r="R14" s="6" t="s">
        <v>27</v>
      </c>
      <c r="U14" s="9" t="str">
        <v xml:space="preserve">      Data Center</v>
      </c>
      <c r="V14" s="9" t="str">
        <v xml:space="preserve">      Data Center</v>
      </c>
      <c r="W14" s="9" t="str">
        <v xml:space="preserve">      Data Center</v>
      </c>
      <c r="X14" s="9" t="str">
        <v xml:space="preserve">      Data Center</v>
      </c>
      <c r="Y14" s="9" t="str">
        <v xml:space="preserve">      Data Center</v>
      </c>
    </row>
    <row r="15" spans="1:25" ht="13.5" customHeight="1" x14ac:dyDescent="0.2">
      <c r="B15" s="424" t="s">
        <v>552</v>
      </c>
      <c r="C15" s="425"/>
      <c r="D15" s="95"/>
      <c r="E15" s="96" t="s">
        <v>229</v>
      </c>
      <c r="F15" s="85" t="s">
        <v>20</v>
      </c>
      <c r="G15" s="97">
        <v>0.13</v>
      </c>
      <c r="H15" s="98"/>
      <c r="I15" s="99"/>
      <c r="J15" s="100">
        <f>ROUND(G15*(1-H15),2)</f>
        <v>0.13</v>
      </c>
      <c r="K15" s="89">
        <v>10.02</v>
      </c>
      <c r="L15" s="90">
        <v>10.83</v>
      </c>
      <c r="M15" s="87">
        <v>0.5</v>
      </c>
      <c r="N15" s="91">
        <f t="shared" si="1"/>
        <v>5.01</v>
      </c>
      <c r="O15" s="89">
        <f t="shared" si="2"/>
        <v>5.01</v>
      </c>
      <c r="P15" s="92">
        <f>ROUND(O15*$J15,2)</f>
        <v>0.65</v>
      </c>
      <c r="Q15" s="57"/>
      <c r="U15" s="9" t="str">
        <v xml:space="preserve">     Mini-Warehouse</v>
      </c>
      <c r="V15" s="9" t="str">
        <v xml:space="preserve">     Mini-Warehouse</v>
      </c>
      <c r="W15" s="9" t="str">
        <v xml:space="preserve">     Mini-Warehouse</v>
      </c>
      <c r="X15" s="9" t="str">
        <v xml:space="preserve">     Mini-Warehouse</v>
      </c>
      <c r="Y15" s="9" t="str">
        <v xml:space="preserve">     Mini-Warehouse</v>
      </c>
    </row>
    <row r="16" spans="1:25" ht="13.5" customHeight="1" thickBot="1" x14ac:dyDescent="0.25">
      <c r="B16" s="45" t="s">
        <v>500</v>
      </c>
      <c r="C16" s="46"/>
      <c r="D16" s="47"/>
      <c r="E16" s="48" t="s">
        <v>36</v>
      </c>
      <c r="F16" s="102" t="s">
        <v>20</v>
      </c>
      <c r="G16" s="50">
        <v>0.15</v>
      </c>
      <c r="H16" s="51"/>
      <c r="I16" s="52"/>
      <c r="J16" s="53">
        <f t="shared" si="0"/>
        <v>0.15</v>
      </c>
      <c r="K16" s="53">
        <v>10.02</v>
      </c>
      <c r="L16" s="54">
        <v>10.83</v>
      </c>
      <c r="M16" s="51">
        <v>0.5</v>
      </c>
      <c r="N16" s="55">
        <f t="shared" si="1"/>
        <v>5.01</v>
      </c>
      <c r="O16" s="53">
        <f t="shared" si="2"/>
        <v>5.01</v>
      </c>
      <c r="P16" s="56">
        <f t="shared" si="3"/>
        <v>0.75</v>
      </c>
      <c r="Q16" s="57"/>
      <c r="R16" s="6" t="s">
        <v>27</v>
      </c>
      <c r="U16" s="9" t="str">
        <v>LODGING</v>
      </c>
      <c r="V16" s="9" t="str">
        <v>LODGING</v>
      </c>
      <c r="W16" s="9" t="str">
        <v>LODGING</v>
      </c>
      <c r="X16" s="9" t="str">
        <v>LODGING</v>
      </c>
      <c r="Y16" s="9" t="str">
        <v>LODGING</v>
      </c>
    </row>
    <row r="17" spans="2:25" ht="13.5" customHeight="1" x14ac:dyDescent="0.2">
      <c r="B17" s="103" t="s">
        <v>54</v>
      </c>
      <c r="C17" s="70"/>
      <c r="D17" s="71"/>
      <c r="E17" s="72"/>
      <c r="F17" s="73"/>
      <c r="G17" s="74"/>
      <c r="H17" s="75"/>
      <c r="I17" s="76"/>
      <c r="J17" s="77"/>
      <c r="K17" s="77"/>
      <c r="L17" s="78"/>
      <c r="M17" s="75"/>
      <c r="N17" s="79"/>
      <c r="O17" s="77"/>
      <c r="P17" s="80"/>
      <c r="Q17" s="57"/>
      <c r="U17" s="9" t="str">
        <v xml:space="preserve">     Hotel</v>
      </c>
      <c r="V17" s="9" t="str">
        <v xml:space="preserve">     Hotel</v>
      </c>
      <c r="W17" s="9" t="str">
        <v xml:space="preserve">     Hotel</v>
      </c>
      <c r="X17" s="9" t="str">
        <v xml:space="preserve">     Hotel</v>
      </c>
      <c r="Y17" s="9" t="str">
        <v xml:space="preserve">     Hotel</v>
      </c>
    </row>
    <row r="18" spans="2:25" ht="13.5" customHeight="1" x14ac:dyDescent="0.2">
      <c r="B18" s="69" t="s">
        <v>502</v>
      </c>
      <c r="C18" s="70"/>
      <c r="D18" s="71"/>
      <c r="E18" s="72" t="s">
        <v>56</v>
      </c>
      <c r="F18" s="73" t="s">
        <v>57</v>
      </c>
      <c r="G18" s="74">
        <v>0.59</v>
      </c>
      <c r="H18" s="75"/>
      <c r="I18" s="76"/>
      <c r="J18" s="77">
        <f t="shared" si="0"/>
        <v>0.59</v>
      </c>
      <c r="K18" s="77">
        <v>6.43</v>
      </c>
      <c r="L18" s="78">
        <v>6.43</v>
      </c>
      <c r="M18" s="75">
        <v>0.5</v>
      </c>
      <c r="N18" s="79">
        <f>ROUND(K18*M18,2)</f>
        <v>3.22</v>
      </c>
      <c r="O18" s="89">
        <f>MIN($O$4,N18)</f>
        <v>3.22</v>
      </c>
      <c r="P18" s="92">
        <f t="shared" si="3"/>
        <v>1.9</v>
      </c>
      <c r="Q18" s="57"/>
      <c r="R18" s="6" t="s">
        <v>27</v>
      </c>
      <c r="U18" s="9" t="str">
        <v xml:space="preserve">     Motel / Other Lodging Facilities</v>
      </c>
      <c r="V18" s="9" t="str">
        <v xml:space="preserve">     Motel / Other Lodging Facilities</v>
      </c>
      <c r="W18" s="9" t="str">
        <v xml:space="preserve">     Motel / Other Lodging Facilities</v>
      </c>
      <c r="X18" s="9" t="str">
        <v xml:space="preserve">     Motel / Other Lodging Facilities</v>
      </c>
      <c r="Y18" s="9" t="str">
        <v xml:space="preserve">     Motel / Other Lodging Facilities</v>
      </c>
    </row>
    <row r="19" spans="2:25" ht="13.5" customHeight="1" thickBot="1" x14ac:dyDescent="0.25">
      <c r="B19" s="45" t="s">
        <v>503</v>
      </c>
      <c r="C19" s="46"/>
      <c r="D19" s="47"/>
      <c r="E19" s="48" t="s">
        <v>59</v>
      </c>
      <c r="F19" s="102" t="s">
        <v>57</v>
      </c>
      <c r="G19" s="50">
        <v>0.36</v>
      </c>
      <c r="H19" s="51"/>
      <c r="I19" s="52"/>
      <c r="J19" s="53">
        <f t="shared" si="0"/>
        <v>0.36</v>
      </c>
      <c r="K19" s="53">
        <v>6.43</v>
      </c>
      <c r="L19" s="54">
        <v>6.43</v>
      </c>
      <c r="M19" s="51">
        <v>0.5</v>
      </c>
      <c r="N19" s="55">
        <f>ROUND(K19*M19,2)</f>
        <v>3.22</v>
      </c>
      <c r="O19" s="53">
        <f>MIN($O$4,N19)</f>
        <v>3.22</v>
      </c>
      <c r="P19" s="56">
        <f t="shared" si="3"/>
        <v>1.1599999999999999</v>
      </c>
      <c r="Q19" s="57"/>
      <c r="R19" s="6" t="s">
        <v>27</v>
      </c>
      <c r="U19" s="9" t="str">
        <v>RECREATIONAL</v>
      </c>
      <c r="V19" s="9" t="str">
        <v>RECREATIONAL</v>
      </c>
      <c r="W19" s="9" t="str">
        <v>RECREATIONAL</v>
      </c>
      <c r="X19" s="9" t="str">
        <v>RECREATIONAL</v>
      </c>
      <c r="Y19" s="9" t="str">
        <v>RECREATIONAL</v>
      </c>
    </row>
    <row r="20" spans="2:25" ht="13.5" customHeight="1" x14ac:dyDescent="0.2">
      <c r="B20" s="103" t="s">
        <v>60</v>
      </c>
      <c r="C20" s="70"/>
      <c r="D20" s="71"/>
      <c r="E20" s="72"/>
      <c r="F20" s="73"/>
      <c r="G20" s="74"/>
      <c r="H20" s="75"/>
      <c r="I20" s="76"/>
      <c r="J20" s="77"/>
      <c r="K20" s="77"/>
      <c r="L20" s="78"/>
      <c r="M20" s="75"/>
      <c r="N20" s="79"/>
      <c r="O20" s="77"/>
      <c r="P20" s="80"/>
      <c r="Q20" s="57"/>
      <c r="U20" s="9" t="str">
        <v xml:space="preserve">    Recreational Community Center</v>
      </c>
      <c r="V20" s="9" t="str">
        <v xml:space="preserve">    Recreational Community Center</v>
      </c>
      <c r="W20" s="9" t="str">
        <v xml:space="preserve">    Recreational Community Center</v>
      </c>
      <c r="X20" s="9" t="str">
        <v xml:space="preserve">    Recreational Community Center</v>
      </c>
      <c r="Y20" s="9" t="str">
        <v xml:space="preserve">    Recreational Community Center</v>
      </c>
    </row>
    <row r="21" spans="2:25" ht="13.5" customHeight="1" x14ac:dyDescent="0.2">
      <c r="B21" s="81" t="s">
        <v>553</v>
      </c>
      <c r="C21" s="82"/>
      <c r="D21" s="83"/>
      <c r="E21" s="84" t="s">
        <v>62</v>
      </c>
      <c r="F21" s="85" t="s">
        <v>20</v>
      </c>
      <c r="G21" s="86">
        <v>2.5</v>
      </c>
      <c r="H21" s="87"/>
      <c r="I21" s="88"/>
      <c r="J21" s="89">
        <f t="shared" si="0"/>
        <v>2.5</v>
      </c>
      <c r="K21" s="89">
        <v>7.86</v>
      </c>
      <c r="L21" s="90">
        <v>6.43</v>
      </c>
      <c r="M21" s="87">
        <v>0.5</v>
      </c>
      <c r="N21" s="91">
        <f t="shared" ref="N21:N86" si="4">ROUND(K21*M21,2)</f>
        <v>3.93</v>
      </c>
      <c r="O21" s="89">
        <f>MIN($O$4,N21)</f>
        <v>3.93</v>
      </c>
      <c r="P21" s="92">
        <f t="shared" si="3"/>
        <v>9.83</v>
      </c>
      <c r="Q21" s="57"/>
      <c r="R21" s="6" t="s">
        <v>27</v>
      </c>
      <c r="U21" s="9" t="str">
        <v xml:space="preserve">    Health/Fitness Club</v>
      </c>
      <c r="V21" s="9" t="str">
        <v xml:space="preserve">    Health/Fitness Club</v>
      </c>
      <c r="W21" s="9" t="str">
        <v xml:space="preserve">    Health/Fitness Club</v>
      </c>
      <c r="X21" s="9" t="str">
        <v xml:space="preserve">    Health/Fitness Club</v>
      </c>
      <c r="Y21" s="9" t="str">
        <v xml:space="preserve">    Health/Fitness Club</v>
      </c>
    </row>
    <row r="22" spans="2:25" ht="13.5" customHeight="1" x14ac:dyDescent="0.2">
      <c r="B22" s="81" t="s">
        <v>611</v>
      </c>
      <c r="C22" s="82"/>
      <c r="D22" s="83"/>
      <c r="E22" s="84" t="s">
        <v>609</v>
      </c>
      <c r="F22" s="85" t="s">
        <v>20</v>
      </c>
      <c r="G22" s="86">
        <v>3.45</v>
      </c>
      <c r="H22" s="87"/>
      <c r="I22" s="88"/>
      <c r="J22" s="89">
        <f t="shared" si="0"/>
        <v>3.45</v>
      </c>
      <c r="K22" s="89">
        <v>7.86</v>
      </c>
      <c r="L22" s="90"/>
      <c r="M22" s="87">
        <v>0.5</v>
      </c>
      <c r="N22" s="91">
        <f t="shared" si="4"/>
        <v>3.93</v>
      </c>
      <c r="O22" s="89">
        <f>MIN($O$4,N22)</f>
        <v>3.93</v>
      </c>
      <c r="P22" s="92">
        <f t="shared" si="3"/>
        <v>13.56</v>
      </c>
      <c r="Q22" s="57"/>
      <c r="U22" s="9" t="str">
        <v xml:space="preserve">    Miniature Golf Course</v>
      </c>
      <c r="V22" s="9" t="str">
        <v xml:space="preserve">    Miniature Golf Course</v>
      </c>
      <c r="W22" s="9" t="str">
        <v xml:space="preserve">    Miniature Golf Course</v>
      </c>
      <c r="X22" s="9" t="str">
        <v xml:space="preserve">    Miniature Golf Course</v>
      </c>
      <c r="Y22" s="9" t="str">
        <v xml:space="preserve">    Miniature Golf Course</v>
      </c>
    </row>
    <row r="23" spans="2:25" ht="13.5" customHeight="1" x14ac:dyDescent="0.2">
      <c r="B23" s="81" t="s">
        <v>554</v>
      </c>
      <c r="C23" s="82"/>
      <c r="D23" s="83"/>
      <c r="E23" s="84" t="s">
        <v>64</v>
      </c>
      <c r="F23" s="85" t="s">
        <v>65</v>
      </c>
      <c r="G23" s="86">
        <v>0.33</v>
      </c>
      <c r="H23" s="87"/>
      <c r="I23" s="88"/>
      <c r="J23" s="89">
        <f t="shared" si="0"/>
        <v>0.33</v>
      </c>
      <c r="K23" s="89">
        <v>7.86</v>
      </c>
      <c r="L23" s="90">
        <v>6.43</v>
      </c>
      <c r="M23" s="87">
        <v>0.5</v>
      </c>
      <c r="N23" s="91">
        <f t="shared" si="4"/>
        <v>3.93</v>
      </c>
      <c r="O23" s="89">
        <f>MIN($O$4,N23)</f>
        <v>3.93</v>
      </c>
      <c r="P23" s="92">
        <f t="shared" si="3"/>
        <v>1.3</v>
      </c>
      <c r="Q23" s="57"/>
      <c r="R23" s="6" t="s">
        <v>27</v>
      </c>
      <c r="U23" s="9" t="str">
        <v xml:space="preserve">    Movie Theater</v>
      </c>
      <c r="V23" s="9" t="str">
        <v xml:space="preserve">    Movie Theater</v>
      </c>
      <c r="W23" s="9" t="str">
        <v xml:space="preserve">    Movie Theater</v>
      </c>
      <c r="X23" s="9" t="str">
        <v xml:space="preserve">    Movie Theater</v>
      </c>
      <c r="Y23" s="9" t="str">
        <v xml:space="preserve">    Movie Theater</v>
      </c>
    </row>
    <row r="24" spans="2:25" ht="13.5" customHeight="1" x14ac:dyDescent="0.2">
      <c r="B24" s="81" t="s">
        <v>555</v>
      </c>
      <c r="C24" s="82"/>
      <c r="D24" s="83"/>
      <c r="E24" s="84" t="s">
        <v>67</v>
      </c>
      <c r="F24" s="85" t="s">
        <v>68</v>
      </c>
      <c r="G24" s="86">
        <v>13.96</v>
      </c>
      <c r="H24" s="87"/>
      <c r="I24" s="88"/>
      <c r="J24" s="89">
        <f t="shared" si="0"/>
        <v>13.96</v>
      </c>
      <c r="K24" s="89">
        <v>15.77</v>
      </c>
      <c r="L24" s="90">
        <v>6.43</v>
      </c>
      <c r="M24" s="87">
        <v>0.5</v>
      </c>
      <c r="N24" s="91">
        <f t="shared" si="4"/>
        <v>7.89</v>
      </c>
      <c r="O24" s="89">
        <f>MIN($O$4,N24)</f>
        <v>6</v>
      </c>
      <c r="P24" s="92">
        <f t="shared" si="3"/>
        <v>83.76</v>
      </c>
      <c r="Q24" s="57"/>
      <c r="R24" s="6" t="s">
        <v>27</v>
      </c>
      <c r="U24" s="9" t="str">
        <v xml:space="preserve">    Racquet / Tennis Club</v>
      </c>
      <c r="V24" s="9" t="str">
        <v xml:space="preserve">    Racquet / Tennis Club</v>
      </c>
      <c r="W24" s="9" t="str">
        <v xml:space="preserve">    Racquet / Tennis Club</v>
      </c>
      <c r="X24" s="9" t="str">
        <v xml:space="preserve">    Racquet / Tennis Club</v>
      </c>
      <c r="Y24" s="9" t="str">
        <v xml:space="preserve">    Racquet / Tennis Club</v>
      </c>
    </row>
    <row r="25" spans="2:25" ht="13.5" customHeight="1" thickBot="1" x14ac:dyDescent="0.25">
      <c r="B25" s="45" t="s">
        <v>556</v>
      </c>
      <c r="C25" s="46"/>
      <c r="D25" s="47"/>
      <c r="E25" s="48" t="s">
        <v>70</v>
      </c>
      <c r="F25" s="102" t="s">
        <v>71</v>
      </c>
      <c r="G25" s="50">
        <v>3.82</v>
      </c>
      <c r="H25" s="51"/>
      <c r="I25" s="52"/>
      <c r="J25" s="53">
        <f t="shared" si="0"/>
        <v>3.82</v>
      </c>
      <c r="K25" s="53">
        <v>7.86</v>
      </c>
      <c r="L25" s="54">
        <v>6.43</v>
      </c>
      <c r="M25" s="51">
        <v>0.5</v>
      </c>
      <c r="N25" s="55">
        <f t="shared" si="4"/>
        <v>3.93</v>
      </c>
      <c r="O25" s="53">
        <f>MIN($O$4,N25)</f>
        <v>3.93</v>
      </c>
      <c r="P25" s="56">
        <f t="shared" si="3"/>
        <v>15.01</v>
      </c>
      <c r="Q25" s="57"/>
      <c r="R25" s="6" t="s">
        <v>27</v>
      </c>
      <c r="U25" s="9" t="str">
        <v>INSTITUTIONAL</v>
      </c>
      <c r="V25" s="9" t="str">
        <v>INSTITUTIONAL</v>
      </c>
      <c r="W25" s="9" t="str">
        <v>INSTITUTIONAL</v>
      </c>
      <c r="X25" s="9" t="str">
        <v>INSTITUTIONAL</v>
      </c>
      <c r="Y25" s="9" t="str">
        <v>INSTITUTIONAL</v>
      </c>
    </row>
    <row r="26" spans="2:25" ht="13.5" customHeight="1" x14ac:dyDescent="0.2">
      <c r="B26" s="103" t="s">
        <v>72</v>
      </c>
      <c r="C26" s="70"/>
      <c r="D26" s="71"/>
      <c r="E26" s="72"/>
      <c r="F26" s="73"/>
      <c r="G26" s="74"/>
      <c r="H26" s="75"/>
      <c r="I26" s="76"/>
      <c r="J26" s="77"/>
      <c r="K26" s="77"/>
      <c r="L26" s="78"/>
      <c r="M26" s="75"/>
      <c r="N26" s="79"/>
      <c r="O26" s="77"/>
      <c r="P26" s="80"/>
      <c r="Q26" s="57"/>
      <c r="U26" s="9" t="str">
        <v xml:space="preserve">    Church</v>
      </c>
      <c r="V26" s="9" t="str">
        <v xml:space="preserve">    Church</v>
      </c>
      <c r="W26" s="9" t="str">
        <v xml:space="preserve">    Church</v>
      </c>
      <c r="X26" s="9" t="str">
        <v xml:space="preserve">    Church</v>
      </c>
      <c r="Y26" s="9" t="str">
        <v xml:space="preserve">    Church</v>
      </c>
    </row>
    <row r="27" spans="2:25" ht="13.5" customHeight="1" x14ac:dyDescent="0.2">
      <c r="B27" s="81" t="s">
        <v>558</v>
      </c>
      <c r="C27" s="94"/>
      <c r="D27" s="83"/>
      <c r="E27" s="84" t="s">
        <v>74</v>
      </c>
      <c r="F27" s="85" t="s">
        <v>20</v>
      </c>
      <c r="G27" s="86">
        <v>0.49</v>
      </c>
      <c r="H27" s="87"/>
      <c r="I27" s="88"/>
      <c r="J27" s="89">
        <f t="shared" si="0"/>
        <v>0.49</v>
      </c>
      <c r="K27" s="89">
        <v>8.31</v>
      </c>
      <c r="L27" s="90">
        <v>4.2</v>
      </c>
      <c r="M27" s="87">
        <v>0.5</v>
      </c>
      <c r="N27" s="91">
        <f t="shared" si="4"/>
        <v>4.16</v>
      </c>
      <c r="O27" s="89">
        <f t="shared" ref="O27:O36" si="5">MIN($O$4,N27)</f>
        <v>4.16</v>
      </c>
      <c r="P27" s="92">
        <f t="shared" si="3"/>
        <v>2.04</v>
      </c>
      <c r="Q27" s="57"/>
      <c r="R27" s="6" t="s">
        <v>27</v>
      </c>
      <c r="U27" s="9" t="str">
        <v xml:space="preserve">    Fire and Rescue Station</v>
      </c>
      <c r="V27" s="9" t="str">
        <v xml:space="preserve">    Fire and Rescue Station</v>
      </c>
      <c r="W27" s="9" t="str">
        <v xml:space="preserve">    Fire and Rescue Station</v>
      </c>
      <c r="X27" s="9" t="str">
        <v xml:space="preserve">    Fire and Rescue Station</v>
      </c>
      <c r="Y27" s="9" t="str">
        <v xml:space="preserve">    Fire and Rescue Station</v>
      </c>
    </row>
    <row r="28" spans="2:25" ht="13.5" customHeight="1" x14ac:dyDescent="0.2">
      <c r="B28" s="611" t="s">
        <v>619</v>
      </c>
      <c r="C28" s="612"/>
      <c r="D28" s="83"/>
      <c r="E28" s="84" t="s">
        <v>618</v>
      </c>
      <c r="F28" s="85" t="s">
        <v>20</v>
      </c>
      <c r="G28" s="86">
        <v>0.48</v>
      </c>
      <c r="H28" s="87"/>
      <c r="I28" s="88"/>
      <c r="J28" s="89">
        <f t="shared" si="0"/>
        <v>0.48</v>
      </c>
      <c r="K28" s="89">
        <v>3</v>
      </c>
      <c r="L28" s="90">
        <v>3</v>
      </c>
      <c r="M28" s="87">
        <v>0.5</v>
      </c>
      <c r="N28" s="91">
        <f t="shared" ref="N28" si="6">ROUND(K28*M28,2)</f>
        <v>1.5</v>
      </c>
      <c r="O28" s="89">
        <f t="shared" ref="O28" si="7">MIN($O$4,N28)</f>
        <v>1.5</v>
      </c>
      <c r="P28" s="92">
        <f t="shared" ref="P28" si="8">ROUND(O28*$J28,2)</f>
        <v>0.72</v>
      </c>
      <c r="Q28" s="57"/>
      <c r="U28" s="9" t="str">
        <v xml:space="preserve">    Day Care Center</v>
      </c>
      <c r="V28" s="9" t="str">
        <v xml:space="preserve">    Day Care Center</v>
      </c>
      <c r="W28" s="9" t="str">
        <v xml:space="preserve">    Day Care Center</v>
      </c>
      <c r="X28" s="9" t="str">
        <v xml:space="preserve">    Day Care Center</v>
      </c>
      <c r="Y28" s="9" t="str">
        <v xml:space="preserve">    Day Care Center</v>
      </c>
    </row>
    <row r="29" spans="2:25" ht="13.5" customHeight="1" x14ac:dyDescent="0.2">
      <c r="B29" s="81" t="s">
        <v>557</v>
      </c>
      <c r="C29" s="70"/>
      <c r="D29" s="83"/>
      <c r="E29" s="84" t="s">
        <v>76</v>
      </c>
      <c r="F29" s="85" t="s">
        <v>20</v>
      </c>
      <c r="G29" s="86">
        <v>11.12</v>
      </c>
      <c r="H29" s="87">
        <v>0.44</v>
      </c>
      <c r="I29" s="88" t="s">
        <v>77</v>
      </c>
      <c r="J29" s="89">
        <f t="shared" si="0"/>
        <v>6.23</v>
      </c>
      <c r="K29" s="89">
        <v>3.49</v>
      </c>
      <c r="L29" s="90">
        <v>4.2</v>
      </c>
      <c r="M29" s="87">
        <v>0.5</v>
      </c>
      <c r="N29" s="91">
        <f t="shared" si="4"/>
        <v>1.75</v>
      </c>
      <c r="O29" s="89">
        <f t="shared" si="5"/>
        <v>1.75</v>
      </c>
      <c r="P29" s="92">
        <f t="shared" si="3"/>
        <v>10.9</v>
      </c>
      <c r="Q29" s="57"/>
      <c r="R29" s="6" t="s">
        <v>27</v>
      </c>
      <c r="U29" s="9" t="str">
        <v xml:space="preserve">    Private School (K-12)*</v>
      </c>
      <c r="V29" s="9" t="str">
        <v xml:space="preserve">    Private School (K-12)*</v>
      </c>
      <c r="W29" s="9" t="str">
        <v xml:space="preserve">    Private School (K-12)*</v>
      </c>
      <c r="X29" s="9" t="str">
        <v xml:space="preserve">    Private School (K-12)*</v>
      </c>
      <c r="Y29" s="9" t="str">
        <v xml:space="preserve">    Private School (K-12)*</v>
      </c>
    </row>
    <row r="30" spans="2:25" ht="13.5" customHeight="1" x14ac:dyDescent="0.2">
      <c r="B30" s="81" t="s">
        <v>559</v>
      </c>
      <c r="C30" s="82"/>
      <c r="D30" s="83"/>
      <c r="E30" s="84" t="s">
        <v>79</v>
      </c>
      <c r="F30" s="85" t="s">
        <v>20</v>
      </c>
      <c r="G30" s="86">
        <v>0</v>
      </c>
      <c r="H30" s="87"/>
      <c r="I30" s="88"/>
      <c r="J30" s="89">
        <f t="shared" si="0"/>
        <v>0</v>
      </c>
      <c r="K30" s="89">
        <v>3.49</v>
      </c>
      <c r="L30" s="90">
        <v>4.2</v>
      </c>
      <c r="M30" s="87">
        <v>0.5</v>
      </c>
      <c r="N30" s="91">
        <f t="shared" si="4"/>
        <v>1.75</v>
      </c>
      <c r="O30" s="89">
        <f t="shared" si="5"/>
        <v>1.75</v>
      </c>
      <c r="P30" s="92">
        <f t="shared" si="3"/>
        <v>0</v>
      </c>
      <c r="Q30" s="57"/>
      <c r="R30" s="6" t="s">
        <v>21</v>
      </c>
      <c r="U30" s="9" t="str">
        <v xml:space="preserve">    Charter School (K-12)*</v>
      </c>
      <c r="V30" s="9" t="str">
        <v xml:space="preserve">    Charter School (K-12)*</v>
      </c>
      <c r="W30" s="9" t="str">
        <v xml:space="preserve">    Charter School (K-12)*</v>
      </c>
      <c r="X30" s="9" t="str">
        <v xml:space="preserve">    Charter School (K-12)*</v>
      </c>
      <c r="Y30" s="9" t="str">
        <v xml:space="preserve">    Charter School (K-12)*</v>
      </c>
    </row>
    <row r="31" spans="2:25" ht="13.5" customHeight="1" x14ac:dyDescent="0.2">
      <c r="B31" s="81" t="s">
        <v>560</v>
      </c>
      <c r="C31" s="82"/>
      <c r="D31" s="83"/>
      <c r="E31" s="84" t="s">
        <v>81</v>
      </c>
      <c r="F31" s="85" t="s">
        <v>20</v>
      </c>
      <c r="G31" s="86">
        <v>0</v>
      </c>
      <c r="H31" s="87"/>
      <c r="I31" s="88"/>
      <c r="J31" s="89">
        <f>ROUND(G31*(1-H31),2)</f>
        <v>0</v>
      </c>
      <c r="K31" s="89">
        <v>3.49</v>
      </c>
      <c r="L31" s="90">
        <v>4.2</v>
      </c>
      <c r="M31" s="87">
        <v>0.5</v>
      </c>
      <c r="N31" s="91">
        <f>ROUND(K31*M31,2)</f>
        <v>1.75</v>
      </c>
      <c r="O31" s="89">
        <f>MIN($O$4,N31)</f>
        <v>1.75</v>
      </c>
      <c r="P31" s="92">
        <f>ROUND(O31*$J31,2)</f>
        <v>0</v>
      </c>
      <c r="Q31" s="57"/>
      <c r="R31" s="6" t="s">
        <v>21</v>
      </c>
      <c r="U31" s="9" t="str">
        <v xml:space="preserve">    Elementary School</v>
      </c>
      <c r="V31" s="9" t="str">
        <v xml:space="preserve">    Elementary School</v>
      </c>
      <c r="W31" s="9" t="str">
        <v xml:space="preserve">    Elementary School</v>
      </c>
      <c r="X31" s="9" t="str">
        <v xml:space="preserve">    Elementary School</v>
      </c>
      <c r="Y31" s="9" t="str">
        <v xml:space="preserve">    Elementary School</v>
      </c>
    </row>
    <row r="32" spans="2:25" ht="13.5" customHeight="1" x14ac:dyDescent="0.2">
      <c r="B32" s="81" t="s">
        <v>561</v>
      </c>
      <c r="C32" s="82"/>
      <c r="D32" s="83"/>
      <c r="E32" s="84" t="s">
        <v>83</v>
      </c>
      <c r="F32" s="85" t="s">
        <v>84</v>
      </c>
      <c r="G32" s="86">
        <v>0</v>
      </c>
      <c r="H32" s="87"/>
      <c r="I32" s="88"/>
      <c r="J32" s="89">
        <f t="shared" si="0"/>
        <v>0</v>
      </c>
      <c r="K32" s="89">
        <v>3.49</v>
      </c>
      <c r="L32" s="90">
        <v>4.2</v>
      </c>
      <c r="M32" s="87">
        <v>0.5</v>
      </c>
      <c r="N32" s="91">
        <f t="shared" si="4"/>
        <v>1.75</v>
      </c>
      <c r="O32" s="89">
        <f t="shared" si="5"/>
        <v>1.75</v>
      </c>
      <c r="P32" s="92">
        <f t="shared" si="3"/>
        <v>0</v>
      </c>
      <c r="Q32" s="57"/>
      <c r="R32" s="6" t="s">
        <v>21</v>
      </c>
      <c r="U32" s="9" t="str">
        <v xml:space="preserve">    Middle School/Junior High School</v>
      </c>
      <c r="V32" s="9" t="str">
        <v xml:space="preserve">    Middle School/Junior High School</v>
      </c>
      <c r="W32" s="9" t="str">
        <v xml:space="preserve">    Middle School/Junior High School</v>
      </c>
      <c r="X32" s="9" t="str">
        <v xml:space="preserve">    Middle School/Junior High School</v>
      </c>
      <c r="Y32" s="9" t="str">
        <v xml:space="preserve">    Middle School/Junior High School</v>
      </c>
    </row>
    <row r="33" spans="2:25" ht="13.5" customHeight="1" x14ac:dyDescent="0.2">
      <c r="B33" s="81" t="s">
        <v>562</v>
      </c>
      <c r="C33" s="82"/>
      <c r="D33" s="83"/>
      <c r="E33" s="84" t="s">
        <v>86</v>
      </c>
      <c r="F33" s="85" t="s">
        <v>84</v>
      </c>
      <c r="G33" s="86">
        <v>0</v>
      </c>
      <c r="H33" s="87"/>
      <c r="I33" s="88"/>
      <c r="J33" s="89">
        <f t="shared" si="0"/>
        <v>0</v>
      </c>
      <c r="K33" s="89">
        <v>3.49</v>
      </c>
      <c r="L33" s="90">
        <v>4.2</v>
      </c>
      <c r="M33" s="87">
        <v>0.5</v>
      </c>
      <c r="N33" s="91">
        <f>ROUND(K33*M33,2)</f>
        <v>1.75</v>
      </c>
      <c r="O33" s="89">
        <f>MIN($O$4,N33)</f>
        <v>1.75</v>
      </c>
      <c r="P33" s="92">
        <f>ROUND(O33*$J33,2)</f>
        <v>0</v>
      </c>
      <c r="Q33" s="57"/>
      <c r="R33" s="6" t="s">
        <v>21</v>
      </c>
      <c r="U33" s="9" t="str">
        <v xml:space="preserve">    High School</v>
      </c>
      <c r="V33" s="9" t="str">
        <v xml:space="preserve">    High School</v>
      </c>
      <c r="W33" s="9" t="str">
        <v xml:space="preserve">    High School</v>
      </c>
      <c r="X33" s="9" t="str">
        <v xml:space="preserve">    High School</v>
      </c>
      <c r="Y33" s="9" t="str">
        <v xml:space="preserve">    High School</v>
      </c>
    </row>
    <row r="34" spans="2:25" ht="13.5" customHeight="1" x14ac:dyDescent="0.2">
      <c r="B34" s="81" t="s">
        <v>563</v>
      </c>
      <c r="C34" s="82"/>
      <c r="D34" s="83"/>
      <c r="E34" s="84" t="s">
        <v>88</v>
      </c>
      <c r="F34" s="85" t="s">
        <v>84</v>
      </c>
      <c r="G34" s="86">
        <v>0</v>
      </c>
      <c r="H34" s="87"/>
      <c r="I34" s="88"/>
      <c r="J34" s="89">
        <f t="shared" si="0"/>
        <v>0</v>
      </c>
      <c r="K34" s="89">
        <v>3.49</v>
      </c>
      <c r="L34" s="90">
        <v>4.2</v>
      </c>
      <c r="M34" s="87">
        <v>0.5</v>
      </c>
      <c r="N34" s="91">
        <f t="shared" si="4"/>
        <v>1.75</v>
      </c>
      <c r="O34" s="89">
        <f t="shared" si="5"/>
        <v>1.75</v>
      </c>
      <c r="P34" s="92">
        <f t="shared" si="3"/>
        <v>0</v>
      </c>
      <c r="Q34" s="57"/>
      <c r="R34" s="6" t="s">
        <v>21</v>
      </c>
      <c r="U34" s="9" t="str">
        <v xml:space="preserve">    Junior / Community College</v>
      </c>
      <c r="V34" s="9" t="str">
        <v xml:space="preserve">    Junior / Community College</v>
      </c>
      <c r="W34" s="9" t="str">
        <v xml:space="preserve">    Junior / Community College</v>
      </c>
      <c r="X34" s="9" t="str">
        <v xml:space="preserve">    Junior / Community College</v>
      </c>
      <c r="Y34" s="9" t="str">
        <v xml:space="preserve">    Junior / Community College</v>
      </c>
    </row>
    <row r="35" spans="2:25" ht="13.5" customHeight="1" x14ac:dyDescent="0.2">
      <c r="B35" s="81" t="s">
        <v>564</v>
      </c>
      <c r="C35" s="82"/>
      <c r="D35" s="83"/>
      <c r="E35" s="84" t="s">
        <v>90</v>
      </c>
      <c r="F35" s="85" t="s">
        <v>84</v>
      </c>
      <c r="G35" s="86">
        <v>0.11</v>
      </c>
      <c r="H35" s="87"/>
      <c r="I35" s="88"/>
      <c r="J35" s="89">
        <f t="shared" si="0"/>
        <v>0.11</v>
      </c>
      <c r="K35" s="89">
        <v>10.44</v>
      </c>
      <c r="L35" s="90">
        <v>4.2</v>
      </c>
      <c r="M35" s="87">
        <v>0.5</v>
      </c>
      <c r="N35" s="91">
        <f t="shared" si="4"/>
        <v>5.22</v>
      </c>
      <c r="O35" s="89">
        <f t="shared" si="5"/>
        <v>5.22</v>
      </c>
      <c r="P35" s="92">
        <f t="shared" si="3"/>
        <v>0.56999999999999995</v>
      </c>
      <c r="Q35" s="57"/>
      <c r="R35" s="6" t="s">
        <v>91</v>
      </c>
      <c r="U35" s="9" t="str">
        <v xml:space="preserve">    University / College</v>
      </c>
      <c r="V35" s="9" t="str">
        <v xml:space="preserve">    University / College</v>
      </c>
      <c r="W35" s="9" t="str">
        <v xml:space="preserve">    University / College</v>
      </c>
      <c r="X35" s="9" t="str">
        <v xml:space="preserve">    University / College</v>
      </c>
      <c r="Y35" s="9" t="str">
        <v xml:space="preserve">    University / College</v>
      </c>
    </row>
    <row r="36" spans="2:25" ht="13.5" customHeight="1" thickBot="1" x14ac:dyDescent="0.25">
      <c r="B36" s="45" t="s">
        <v>565</v>
      </c>
      <c r="C36" s="46"/>
      <c r="D36" s="47"/>
      <c r="E36" s="48" t="s">
        <v>93</v>
      </c>
      <c r="F36" s="102" t="s">
        <v>84</v>
      </c>
      <c r="G36" s="50">
        <v>0.15</v>
      </c>
      <c r="H36" s="51"/>
      <c r="I36" s="52"/>
      <c r="J36" s="53">
        <f t="shared" si="0"/>
        <v>0.15</v>
      </c>
      <c r="K36" s="53">
        <v>10.44</v>
      </c>
      <c r="L36" s="54">
        <v>4.2</v>
      </c>
      <c r="M36" s="51">
        <v>0.5</v>
      </c>
      <c r="N36" s="55">
        <f t="shared" si="4"/>
        <v>5.22</v>
      </c>
      <c r="O36" s="53">
        <f t="shared" si="5"/>
        <v>5.22</v>
      </c>
      <c r="P36" s="56">
        <f t="shared" si="3"/>
        <v>0.78</v>
      </c>
      <c r="Q36" s="57"/>
      <c r="R36" s="6" t="s">
        <v>91</v>
      </c>
      <c r="U36" s="9" t="str">
        <v>MEDICAL</v>
      </c>
      <c r="V36" s="9" t="str">
        <v>MEDICAL</v>
      </c>
      <c r="W36" s="9" t="str">
        <v>MEDICAL</v>
      </c>
      <c r="X36" s="9" t="str">
        <v>MEDICAL</v>
      </c>
      <c r="Y36" s="9" t="str">
        <v>MEDICAL</v>
      </c>
    </row>
    <row r="37" spans="2:25" ht="13.5" customHeight="1" x14ac:dyDescent="0.2">
      <c r="B37" s="103" t="s">
        <v>94</v>
      </c>
      <c r="C37" s="70"/>
      <c r="D37" s="71"/>
      <c r="E37" s="72"/>
      <c r="F37" s="73"/>
      <c r="G37" s="74"/>
      <c r="H37" s="75"/>
      <c r="I37" s="76"/>
      <c r="J37" s="77"/>
      <c r="K37" s="77"/>
      <c r="L37" s="78"/>
      <c r="M37" s="75"/>
      <c r="N37" s="79"/>
      <c r="O37" s="77"/>
      <c r="P37" s="80"/>
      <c r="Q37" s="57"/>
      <c r="U37" s="9" t="str">
        <v xml:space="preserve">    Clinic</v>
      </c>
      <c r="V37" s="9" t="str">
        <v xml:space="preserve">    Clinic</v>
      </c>
      <c r="W37" s="9" t="str">
        <v xml:space="preserve">    Clinic</v>
      </c>
      <c r="X37" s="9" t="str">
        <v xml:space="preserve">    Clinic</v>
      </c>
      <c r="Y37" s="9" t="str">
        <v xml:space="preserve">    Clinic</v>
      </c>
    </row>
    <row r="38" spans="2:25" ht="13.5" customHeight="1" x14ac:dyDescent="0.2">
      <c r="B38" s="81" t="s">
        <v>566</v>
      </c>
      <c r="C38" s="82"/>
      <c r="D38" s="83"/>
      <c r="E38" s="84" t="s">
        <v>96</v>
      </c>
      <c r="F38" s="85" t="s">
        <v>20</v>
      </c>
      <c r="G38" s="86">
        <v>3.69</v>
      </c>
      <c r="H38" s="87"/>
      <c r="I38" s="88"/>
      <c r="J38" s="89">
        <f t="shared" si="0"/>
        <v>3.69</v>
      </c>
      <c r="K38" s="89">
        <v>9.85</v>
      </c>
      <c r="L38" s="90">
        <v>7.55</v>
      </c>
      <c r="M38" s="87">
        <v>0.5</v>
      </c>
      <c r="N38" s="91">
        <f t="shared" si="4"/>
        <v>4.93</v>
      </c>
      <c r="O38" s="89">
        <f>MIN($O$4,N38)</f>
        <v>4.93</v>
      </c>
      <c r="P38" s="92">
        <f t="shared" si="3"/>
        <v>18.190000000000001</v>
      </c>
      <c r="Q38" s="57"/>
      <c r="R38" s="6" t="s">
        <v>27</v>
      </c>
      <c r="U38" s="9" t="str">
        <v xml:space="preserve">    Hospital</v>
      </c>
      <c r="V38" s="9" t="str">
        <v xml:space="preserve">    Hospital</v>
      </c>
      <c r="W38" s="9" t="str">
        <v xml:space="preserve">    Hospital</v>
      </c>
      <c r="X38" s="9" t="str">
        <v xml:space="preserve">    Hospital</v>
      </c>
      <c r="Y38" s="9" t="str">
        <v xml:space="preserve">    Hospital</v>
      </c>
    </row>
    <row r="39" spans="2:25" ht="13.5" customHeight="1" x14ac:dyDescent="0.2">
      <c r="B39" s="81" t="s">
        <v>567</v>
      </c>
      <c r="C39" s="82"/>
      <c r="D39" s="83"/>
      <c r="E39" s="84" t="s">
        <v>98</v>
      </c>
      <c r="F39" s="85" t="s">
        <v>20</v>
      </c>
      <c r="G39" s="86">
        <v>0.86</v>
      </c>
      <c r="H39" s="87"/>
      <c r="I39" s="88"/>
      <c r="J39" s="89">
        <f t="shared" si="0"/>
        <v>0.86</v>
      </c>
      <c r="K39" s="89">
        <v>9.85</v>
      </c>
      <c r="L39" s="90">
        <v>7.55</v>
      </c>
      <c r="M39" s="87">
        <v>0.5</v>
      </c>
      <c r="N39" s="91">
        <f t="shared" si="4"/>
        <v>4.93</v>
      </c>
      <c r="O39" s="89">
        <f>MIN($O$4,N39)</f>
        <v>4.93</v>
      </c>
      <c r="P39" s="92">
        <f t="shared" si="3"/>
        <v>4.24</v>
      </c>
      <c r="Q39" s="57"/>
      <c r="R39" s="6" t="s">
        <v>27</v>
      </c>
      <c r="U39" s="9" t="str">
        <v xml:space="preserve">    Nursing Home</v>
      </c>
      <c r="V39" s="9" t="str">
        <v xml:space="preserve">    Nursing Home</v>
      </c>
      <c r="W39" s="9" t="str">
        <v xml:space="preserve">    Nursing Home</v>
      </c>
      <c r="X39" s="9" t="str">
        <v xml:space="preserve">    Nursing Home</v>
      </c>
      <c r="Y39" s="9" t="str">
        <v xml:space="preserve">    Nursing Home</v>
      </c>
    </row>
    <row r="40" spans="2:25" ht="13.5" customHeight="1" x14ac:dyDescent="0.2">
      <c r="B40" s="81" t="s">
        <v>568</v>
      </c>
      <c r="C40" s="94"/>
      <c r="D40" s="83"/>
      <c r="E40" s="84" t="s">
        <v>100</v>
      </c>
      <c r="F40" s="85" t="s">
        <v>101</v>
      </c>
      <c r="G40" s="86">
        <v>0.14000000000000001</v>
      </c>
      <c r="H40" s="87"/>
      <c r="I40" s="88"/>
      <c r="J40" s="89">
        <f t="shared" si="0"/>
        <v>0.14000000000000001</v>
      </c>
      <c r="K40" s="89">
        <v>9.85</v>
      </c>
      <c r="L40" s="90">
        <v>7.55</v>
      </c>
      <c r="M40" s="87">
        <v>0.5</v>
      </c>
      <c r="N40" s="91">
        <f t="shared" si="4"/>
        <v>4.93</v>
      </c>
      <c r="O40" s="89">
        <f>MIN($O$4,N40)</f>
        <v>4.93</v>
      </c>
      <c r="P40" s="105">
        <f t="shared" si="3"/>
        <v>0.69</v>
      </c>
      <c r="Q40" s="57"/>
      <c r="R40" s="6" t="s">
        <v>91</v>
      </c>
      <c r="U40" s="9" t="str">
        <v xml:space="preserve">    Free-Standing Emergency Room</v>
      </c>
      <c r="V40" s="9" t="str">
        <v xml:space="preserve">    Free-Standing Emergency Room</v>
      </c>
      <c r="W40" s="9" t="str">
        <v xml:space="preserve">    Free-Standing Emergency Room</v>
      </c>
      <c r="X40" s="9" t="str">
        <v xml:space="preserve">    Free-Standing Emergency Room</v>
      </c>
      <c r="Y40" s="9" t="str">
        <v xml:space="preserve">    Free-Standing Emergency Room</v>
      </c>
    </row>
    <row r="41" spans="2:25" ht="13.5" customHeight="1" x14ac:dyDescent="0.2">
      <c r="B41" s="81" t="s">
        <v>569</v>
      </c>
      <c r="C41" s="94"/>
      <c r="D41" s="83"/>
      <c r="E41" s="84" t="s">
        <v>103</v>
      </c>
      <c r="F41" s="85" t="s">
        <v>20</v>
      </c>
      <c r="G41" s="86">
        <v>1.52</v>
      </c>
      <c r="H41" s="87"/>
      <c r="I41" s="88"/>
      <c r="J41" s="89">
        <f>ROUND(G41*(1-H41),2)</f>
        <v>1.52</v>
      </c>
      <c r="K41" s="89">
        <v>9.85</v>
      </c>
      <c r="L41" s="90">
        <v>7.55</v>
      </c>
      <c r="M41" s="87">
        <v>1.5</v>
      </c>
      <c r="N41" s="91">
        <f>ROUND(K41*M41,2)</f>
        <v>14.78</v>
      </c>
      <c r="O41" s="89">
        <f>MIN($O$4,N41)</f>
        <v>6</v>
      </c>
      <c r="P41" s="105">
        <f>ROUND(O41*$J41,2)</f>
        <v>9.1199999999999992</v>
      </c>
      <c r="Q41" s="57"/>
      <c r="R41" s="6" t="s">
        <v>27</v>
      </c>
      <c r="U41" s="9" t="str">
        <v xml:space="preserve">    Animal Hospital/Veterinary Clinic</v>
      </c>
      <c r="V41" s="9" t="str">
        <v xml:space="preserve">    Animal Hospital/Veterinary Clinic</v>
      </c>
      <c r="W41" s="9" t="str">
        <v xml:space="preserve">    Animal Hospital/Veterinary Clinic</v>
      </c>
      <c r="X41" s="9" t="str">
        <v xml:space="preserve">    Animal Hospital/Veterinary Clinic</v>
      </c>
      <c r="Y41" s="9" t="str">
        <v xml:space="preserve">    Animal Hospital/Veterinary Clinic</v>
      </c>
    </row>
    <row r="42" spans="2:25" ht="13.5" customHeight="1" thickBot="1" x14ac:dyDescent="0.25">
      <c r="B42" s="106" t="s">
        <v>570</v>
      </c>
      <c r="C42" s="46"/>
      <c r="D42" s="60"/>
      <c r="E42" s="61" t="s">
        <v>105</v>
      </c>
      <c r="F42" s="102" t="s">
        <v>20</v>
      </c>
      <c r="G42" s="62">
        <v>3.64</v>
      </c>
      <c r="H42" s="63">
        <v>0.3</v>
      </c>
      <c r="I42" s="64" t="s">
        <v>77</v>
      </c>
      <c r="J42" s="65">
        <f t="shared" si="0"/>
        <v>2.5499999999999998</v>
      </c>
      <c r="K42" s="65">
        <v>9.85</v>
      </c>
      <c r="L42" s="66">
        <v>7.55</v>
      </c>
      <c r="M42" s="63">
        <v>0.5</v>
      </c>
      <c r="N42" s="67">
        <f t="shared" si="4"/>
        <v>4.93</v>
      </c>
      <c r="O42" s="65">
        <f>MIN($O$4,N42)</f>
        <v>4.93</v>
      </c>
      <c r="P42" s="68">
        <f t="shared" si="3"/>
        <v>12.57</v>
      </c>
      <c r="Q42" s="57"/>
      <c r="R42" s="6" t="s">
        <v>27</v>
      </c>
      <c r="U42" s="9" t="str">
        <v>OFFICE</v>
      </c>
      <c r="V42" s="9" t="str">
        <v>OFFICE</v>
      </c>
      <c r="W42" s="9" t="str">
        <v>OFFICE</v>
      </c>
      <c r="X42" s="9" t="str">
        <v>OFFICE</v>
      </c>
      <c r="Y42" s="9" t="str">
        <v>OFFICE</v>
      </c>
    </row>
    <row r="43" spans="2:25" ht="13.5" customHeight="1" x14ac:dyDescent="0.2">
      <c r="B43" s="107" t="s">
        <v>106</v>
      </c>
      <c r="C43" s="108"/>
      <c r="D43" s="109"/>
      <c r="E43" s="35"/>
      <c r="F43" s="36"/>
      <c r="G43" s="37"/>
      <c r="H43" s="38"/>
      <c r="I43" s="39"/>
      <c r="J43" s="40"/>
      <c r="K43" s="40"/>
      <c r="L43" s="41"/>
      <c r="M43" s="38"/>
      <c r="N43" s="42"/>
      <c r="O43" s="40"/>
      <c r="P43" s="110"/>
      <c r="Q43" s="57"/>
      <c r="U43" s="9" t="str">
        <v xml:space="preserve">    Corporate Headquarters Building</v>
      </c>
      <c r="V43" s="9" t="str">
        <v xml:space="preserve">    Corporate Headquarters Building</v>
      </c>
      <c r="W43" s="9" t="str">
        <v xml:space="preserve">    Corporate Headquarters Building</v>
      </c>
      <c r="X43" s="9" t="str">
        <v xml:space="preserve">    Corporate Headquarters Building</v>
      </c>
      <c r="Y43" s="9" t="str">
        <v xml:space="preserve">    Corporate Headquarters Building</v>
      </c>
    </row>
    <row r="44" spans="2:25" ht="13.5" customHeight="1" x14ac:dyDescent="0.2">
      <c r="B44" s="81" t="s">
        <v>571</v>
      </c>
      <c r="C44" s="82"/>
      <c r="D44" s="83"/>
      <c r="E44" s="84" t="s">
        <v>108</v>
      </c>
      <c r="F44" s="85" t="s">
        <v>20</v>
      </c>
      <c r="G44" s="86">
        <v>1.45</v>
      </c>
      <c r="H44" s="87"/>
      <c r="I44" s="88"/>
      <c r="J44" s="89">
        <f t="shared" si="0"/>
        <v>1.45</v>
      </c>
      <c r="K44" s="89">
        <v>14.65</v>
      </c>
      <c r="L44" s="90">
        <v>10.92</v>
      </c>
      <c r="M44" s="87">
        <v>0.5</v>
      </c>
      <c r="N44" s="91">
        <f t="shared" si="4"/>
        <v>7.33</v>
      </c>
      <c r="O44" s="89">
        <f>MIN($O$4,N44)</f>
        <v>6</v>
      </c>
      <c r="P44" s="92">
        <f t="shared" si="3"/>
        <v>8.6999999999999993</v>
      </c>
      <c r="Q44" s="57"/>
      <c r="R44" s="6" t="s">
        <v>21</v>
      </c>
      <c r="U44" s="9" t="str">
        <v xml:space="preserve">    General Office Building</v>
      </c>
      <c r="V44" s="9" t="str">
        <v xml:space="preserve">    General Office Building</v>
      </c>
      <c r="W44" s="9" t="str">
        <v xml:space="preserve">    General Office Building</v>
      </c>
      <c r="X44" s="9" t="str">
        <v xml:space="preserve">    General Office Building</v>
      </c>
      <c r="Y44" s="9" t="str">
        <v xml:space="preserve">    General Office Building</v>
      </c>
    </row>
    <row r="45" spans="2:25" ht="13.5" customHeight="1" x14ac:dyDescent="0.2">
      <c r="B45" s="81" t="s">
        <v>572</v>
      </c>
      <c r="C45" s="82"/>
      <c r="D45" s="83"/>
      <c r="E45" s="84" t="s">
        <v>110</v>
      </c>
      <c r="F45" s="85" t="s">
        <v>20</v>
      </c>
      <c r="G45" s="86">
        <v>1.52</v>
      </c>
      <c r="H45" s="87"/>
      <c r="I45" s="88"/>
      <c r="J45" s="89">
        <f t="shared" si="0"/>
        <v>1.52</v>
      </c>
      <c r="K45" s="89">
        <v>14.65</v>
      </c>
      <c r="L45" s="90">
        <v>10.92</v>
      </c>
      <c r="M45" s="87">
        <v>0.5</v>
      </c>
      <c r="N45" s="91">
        <f t="shared" si="4"/>
        <v>7.33</v>
      </c>
      <c r="O45" s="89">
        <f>MIN($O$4,N45)</f>
        <v>6</v>
      </c>
      <c r="P45" s="92">
        <f t="shared" si="3"/>
        <v>9.1199999999999992</v>
      </c>
      <c r="Q45" s="57"/>
      <c r="R45" s="6" t="s">
        <v>21</v>
      </c>
      <c r="U45" s="9" t="str">
        <v xml:space="preserve">    Medical-Dental Office Building</v>
      </c>
      <c r="V45" s="9" t="str">
        <v xml:space="preserve">    Medical-Dental Office Building</v>
      </c>
      <c r="W45" s="9" t="str">
        <v xml:space="preserve">    Medical-Dental Office Building</v>
      </c>
      <c r="X45" s="9" t="str">
        <v xml:space="preserve">    Medical-Dental Office Building</v>
      </c>
      <c r="Y45" s="9" t="str">
        <v xml:space="preserve">    Medical-Dental Office Building</v>
      </c>
    </row>
    <row r="46" spans="2:25" ht="13.5" customHeight="1" x14ac:dyDescent="0.2">
      <c r="B46" s="81" t="s">
        <v>573</v>
      </c>
      <c r="C46" s="82"/>
      <c r="D46" s="83"/>
      <c r="E46" s="84" t="s">
        <v>112</v>
      </c>
      <c r="F46" s="85" t="s">
        <v>20</v>
      </c>
      <c r="G46" s="86">
        <v>3.93</v>
      </c>
      <c r="H46" s="87"/>
      <c r="I46" s="88"/>
      <c r="J46" s="89">
        <f t="shared" si="0"/>
        <v>3.93</v>
      </c>
      <c r="K46" s="89">
        <v>9.85</v>
      </c>
      <c r="L46" s="90">
        <v>10.92</v>
      </c>
      <c r="M46" s="87">
        <v>0.5</v>
      </c>
      <c r="N46" s="91">
        <f t="shared" si="4"/>
        <v>4.93</v>
      </c>
      <c r="O46" s="89">
        <f>MIN($O$4,N46)</f>
        <v>4.93</v>
      </c>
      <c r="P46" s="92">
        <f t="shared" si="3"/>
        <v>19.37</v>
      </c>
      <c r="Q46" s="57"/>
      <c r="R46" s="6" t="s">
        <v>27</v>
      </c>
      <c r="U46" s="9" t="str">
        <v xml:space="preserve">    Single Tenant Office Building</v>
      </c>
      <c r="V46" s="9" t="str">
        <v xml:space="preserve">    Single Tenant Office Building</v>
      </c>
      <c r="W46" s="9" t="str">
        <v xml:space="preserve">    Single Tenant Office Building</v>
      </c>
      <c r="X46" s="9" t="str">
        <v xml:space="preserve">    Single Tenant Office Building</v>
      </c>
      <c r="Y46" s="9" t="str">
        <v xml:space="preserve">    Single Tenant Office Building</v>
      </c>
    </row>
    <row r="47" spans="2:25" ht="13.5" customHeight="1" x14ac:dyDescent="0.2">
      <c r="B47" s="81" t="s">
        <v>574</v>
      </c>
      <c r="C47" s="82"/>
      <c r="D47" s="83"/>
      <c r="E47" s="84" t="s">
        <v>114</v>
      </c>
      <c r="F47" s="85" t="s">
        <v>20</v>
      </c>
      <c r="G47" s="86">
        <v>1.85</v>
      </c>
      <c r="H47" s="87"/>
      <c r="I47" s="88"/>
      <c r="J47" s="89">
        <f t="shared" si="0"/>
        <v>1.85</v>
      </c>
      <c r="K47" s="89">
        <v>14.65</v>
      </c>
      <c r="L47" s="90">
        <v>10.92</v>
      </c>
      <c r="M47" s="87">
        <v>0.5</v>
      </c>
      <c r="N47" s="91">
        <f t="shared" si="4"/>
        <v>7.33</v>
      </c>
      <c r="O47" s="89">
        <f>MIN($O$4,N47)</f>
        <v>6</v>
      </c>
      <c r="P47" s="92">
        <f t="shared" si="3"/>
        <v>11.1</v>
      </c>
      <c r="Q47" s="57"/>
      <c r="R47" s="6" t="s">
        <v>21</v>
      </c>
      <c r="U47" s="9" t="str">
        <v xml:space="preserve">    Office Park</v>
      </c>
      <c r="V47" s="9" t="str">
        <v xml:space="preserve">    Office Park</v>
      </c>
      <c r="W47" s="9" t="str">
        <v xml:space="preserve">    Office Park</v>
      </c>
      <c r="X47" s="9" t="str">
        <v xml:space="preserve">    Office Park</v>
      </c>
      <c r="Y47" s="9" t="str">
        <v xml:space="preserve">    Office Park</v>
      </c>
    </row>
    <row r="48" spans="2:25" ht="13.5" customHeight="1" thickBot="1" x14ac:dyDescent="0.25">
      <c r="B48" s="45" t="s">
        <v>575</v>
      </c>
      <c r="C48" s="46"/>
      <c r="D48" s="47"/>
      <c r="E48" s="48" t="s">
        <v>116</v>
      </c>
      <c r="F48" s="102" t="s">
        <v>20</v>
      </c>
      <c r="G48" s="50">
        <v>1.33</v>
      </c>
      <c r="H48" s="51"/>
      <c r="I48" s="52"/>
      <c r="J48" s="53">
        <f t="shared" si="0"/>
        <v>1.33</v>
      </c>
      <c r="K48" s="53">
        <v>14.65</v>
      </c>
      <c r="L48" s="54">
        <v>10.92</v>
      </c>
      <c r="M48" s="51">
        <v>0.5</v>
      </c>
      <c r="N48" s="55">
        <f t="shared" si="4"/>
        <v>7.33</v>
      </c>
      <c r="O48" s="53">
        <f>MIN($O$4,N48)</f>
        <v>6</v>
      </c>
      <c r="P48" s="56">
        <f t="shared" si="3"/>
        <v>7.98</v>
      </c>
      <c r="Q48" s="57"/>
      <c r="R48" s="6" t="s">
        <v>21</v>
      </c>
      <c r="U48" s="9" t="str">
        <v>COMMERCIAL</v>
      </c>
      <c r="V48" s="9" t="str">
        <v>COMMERCIAL</v>
      </c>
      <c r="W48" s="9" t="str">
        <v>COMMERCIAL</v>
      </c>
      <c r="X48" s="9" t="str">
        <v>COMMERCIAL</v>
      </c>
      <c r="Y48" s="9" t="str">
        <v>COMMERCIAL</v>
      </c>
    </row>
    <row r="49" spans="2:25" ht="13.5" customHeight="1" x14ac:dyDescent="0.2">
      <c r="B49" s="103" t="s">
        <v>117</v>
      </c>
      <c r="C49" s="70"/>
      <c r="D49" s="71"/>
      <c r="E49" s="72"/>
      <c r="F49" s="73"/>
      <c r="G49" s="74"/>
      <c r="H49" s="75"/>
      <c r="I49" s="76"/>
      <c r="J49" s="77"/>
      <c r="K49" s="77"/>
      <c r="L49" s="78"/>
      <c r="M49" s="75"/>
      <c r="N49" s="79"/>
      <c r="O49" s="77"/>
      <c r="P49" s="80"/>
      <c r="Q49" s="57"/>
      <c r="U49" s="9" t="str">
        <v>AUTOMOBILE RELATED</v>
      </c>
      <c r="V49" s="9" t="str">
        <v>AUTOMOBILE RELATED</v>
      </c>
      <c r="W49" s="9" t="str">
        <v>AUTOMOBILE RELATED</v>
      </c>
      <c r="X49" s="9" t="str">
        <v>AUTOMOBILE RELATED</v>
      </c>
      <c r="Y49" s="9" t="str">
        <v>AUTOMOBILE RELATED</v>
      </c>
    </row>
    <row r="50" spans="2:25" ht="13.5" customHeight="1" x14ac:dyDescent="0.2">
      <c r="B50" s="111" t="s">
        <v>118</v>
      </c>
      <c r="C50" s="112"/>
      <c r="D50" s="83"/>
      <c r="E50" s="84"/>
      <c r="F50" s="85"/>
      <c r="G50" s="86"/>
      <c r="H50" s="87"/>
      <c r="I50" s="88"/>
      <c r="J50" s="89"/>
      <c r="K50" s="89"/>
      <c r="L50" s="90"/>
      <c r="M50" s="87"/>
      <c r="N50" s="91"/>
      <c r="O50" s="89"/>
      <c r="P50" s="92"/>
      <c r="Q50" s="57"/>
      <c r="U50" s="9" t="str">
        <v xml:space="preserve">    Automobile Care Center</v>
      </c>
      <c r="V50" s="9" t="str">
        <v xml:space="preserve">    Automobile Care Center</v>
      </c>
      <c r="W50" s="9" t="str">
        <v xml:space="preserve">    Automobile Care Center</v>
      </c>
      <c r="X50" s="9" t="str">
        <v xml:space="preserve">    Automobile Care Center</v>
      </c>
      <c r="Y50" s="9" t="str">
        <v xml:space="preserve">    Automobile Care Center</v>
      </c>
    </row>
    <row r="51" spans="2:25" ht="13.5" customHeight="1" x14ac:dyDescent="0.2">
      <c r="B51" s="81" t="s">
        <v>576</v>
      </c>
      <c r="C51" s="82"/>
      <c r="D51" s="83"/>
      <c r="E51" s="84" t="s">
        <v>120</v>
      </c>
      <c r="F51" s="85" t="s">
        <v>20</v>
      </c>
      <c r="G51" s="86">
        <v>3.11</v>
      </c>
      <c r="H51" s="87">
        <v>0.4</v>
      </c>
      <c r="I51" s="88" t="s">
        <v>77</v>
      </c>
      <c r="J51" s="89">
        <f t="shared" si="0"/>
        <v>1.87</v>
      </c>
      <c r="K51" s="89">
        <v>4.45</v>
      </c>
      <c r="L51" s="89">
        <v>6.43</v>
      </c>
      <c r="M51" s="87">
        <v>0.5</v>
      </c>
      <c r="N51" s="89">
        <f t="shared" si="4"/>
        <v>2.23</v>
      </c>
      <c r="O51" s="89">
        <f t="shared" ref="O51:O61" si="9">MIN(4,N51)</f>
        <v>2.23</v>
      </c>
      <c r="P51" s="105">
        <f t="shared" si="3"/>
        <v>4.17</v>
      </c>
      <c r="Q51" s="57"/>
      <c r="R51" s="6" t="s">
        <v>27</v>
      </c>
      <c r="U51" s="9" t="str">
        <v xml:space="preserve">    Automobile Parts Sales</v>
      </c>
      <c r="V51" s="9" t="str">
        <v xml:space="preserve">    Automobile Parts Sales</v>
      </c>
      <c r="W51" s="9" t="str">
        <v xml:space="preserve">    Automobile Parts Sales</v>
      </c>
      <c r="X51" s="9" t="str">
        <v xml:space="preserve">    Automobile Parts Sales</v>
      </c>
      <c r="Y51" s="9" t="str">
        <v xml:space="preserve">    Automobile Parts Sales</v>
      </c>
    </row>
    <row r="52" spans="2:25" ht="13.5" customHeight="1" x14ac:dyDescent="0.2">
      <c r="B52" s="81" t="s">
        <v>577</v>
      </c>
      <c r="C52" s="82"/>
      <c r="D52" s="83"/>
      <c r="E52" s="84" t="s">
        <v>122</v>
      </c>
      <c r="F52" s="85" t="s">
        <v>20</v>
      </c>
      <c r="G52" s="86">
        <v>4.9000000000000004</v>
      </c>
      <c r="H52" s="87">
        <v>0.43</v>
      </c>
      <c r="I52" s="88" t="s">
        <v>123</v>
      </c>
      <c r="J52" s="89">
        <f t="shared" si="0"/>
        <v>2.79</v>
      </c>
      <c r="K52" s="89">
        <v>4.45</v>
      </c>
      <c r="L52" s="89">
        <v>6.43</v>
      </c>
      <c r="M52" s="87">
        <v>0.5</v>
      </c>
      <c r="N52" s="89">
        <f t="shared" si="4"/>
        <v>2.23</v>
      </c>
      <c r="O52" s="89">
        <f t="shared" si="9"/>
        <v>2.23</v>
      </c>
      <c r="P52" s="105">
        <f t="shared" si="3"/>
        <v>6.22</v>
      </c>
      <c r="Q52" s="57"/>
      <c r="R52" s="6" t="s">
        <v>27</v>
      </c>
      <c r="U52" s="9" t="str">
        <v xml:space="preserve">    Gasoline/Service Station</v>
      </c>
      <c r="V52" s="9" t="str">
        <v xml:space="preserve">    Gasoline/Service Station</v>
      </c>
      <c r="W52" s="9" t="str">
        <v xml:space="preserve">    Gasoline/Service Station</v>
      </c>
      <c r="X52" s="9" t="str">
        <v xml:space="preserve">    Gasoline/Service Station</v>
      </c>
      <c r="Y52" s="9" t="str">
        <v xml:space="preserve">    Gasoline/Service Station</v>
      </c>
    </row>
    <row r="53" spans="2:25" ht="13.5" customHeight="1" x14ac:dyDescent="0.2">
      <c r="B53" s="81" t="s">
        <v>578</v>
      </c>
      <c r="C53" s="82"/>
      <c r="D53" s="83"/>
      <c r="E53" s="84" t="s">
        <v>125</v>
      </c>
      <c r="F53" s="85" t="s">
        <v>126</v>
      </c>
      <c r="G53" s="86">
        <v>13.91</v>
      </c>
      <c r="H53" s="87">
        <v>0.42</v>
      </c>
      <c r="I53" s="88" t="s">
        <v>123</v>
      </c>
      <c r="J53" s="89">
        <f t="shared" si="0"/>
        <v>8.07</v>
      </c>
      <c r="K53" s="89">
        <v>1.2</v>
      </c>
      <c r="L53" s="89">
        <v>1.2</v>
      </c>
      <c r="M53" s="87">
        <v>0.5</v>
      </c>
      <c r="N53" s="89">
        <f t="shared" si="4"/>
        <v>0.6</v>
      </c>
      <c r="O53" s="89">
        <f t="shared" si="9"/>
        <v>0.6</v>
      </c>
      <c r="P53" s="105">
        <f t="shared" si="3"/>
        <v>4.84</v>
      </c>
      <c r="Q53" s="57"/>
      <c r="R53" s="6" t="s">
        <v>27</v>
      </c>
      <c r="U53" s="9" t="str">
        <v xml:space="preserve">    Convenience Store/Gas Station (2-8 fueling positions)</v>
      </c>
      <c r="V53" s="9" t="str">
        <v xml:space="preserve">    Convenience Store/Gas Station (2-8 fueling positions)</v>
      </c>
      <c r="W53" s="9" t="str">
        <v xml:space="preserve">    Convenience Store/Gas Station (2-8 fueling positions)</v>
      </c>
      <c r="X53" s="9" t="str">
        <v xml:space="preserve">    Convenience Store/Gas Station (2-8 fueling positions)</v>
      </c>
      <c r="Y53" s="9" t="str">
        <v xml:space="preserve">    Convenience Store/Gas Station (2-8 fueling positions)</v>
      </c>
    </row>
    <row r="54" spans="2:25" ht="13.5" customHeight="1" x14ac:dyDescent="0.2">
      <c r="B54" s="81" t="s">
        <v>579</v>
      </c>
      <c r="C54" s="82"/>
      <c r="D54" s="83"/>
      <c r="E54" s="84" t="s">
        <v>128</v>
      </c>
      <c r="F54" s="85" t="s">
        <v>20</v>
      </c>
      <c r="G54" s="86">
        <v>48.48</v>
      </c>
      <c r="H54" s="87">
        <v>0.56000000000000005</v>
      </c>
      <c r="I54" s="88" t="s">
        <v>77</v>
      </c>
      <c r="J54" s="89">
        <f t="shared" si="0"/>
        <v>21.33</v>
      </c>
      <c r="K54" s="89">
        <v>1.2</v>
      </c>
      <c r="L54" s="89">
        <v>1.2</v>
      </c>
      <c r="M54" s="87">
        <v>0.5</v>
      </c>
      <c r="N54" s="89">
        <f t="shared" si="4"/>
        <v>0.6</v>
      </c>
      <c r="O54" s="89">
        <f t="shared" si="9"/>
        <v>0.6</v>
      </c>
      <c r="P54" s="105">
        <f t="shared" si="3"/>
        <v>12.8</v>
      </c>
      <c r="Q54" s="57"/>
      <c r="R54" s="6" t="s">
        <v>27</v>
      </c>
      <c r="U54" s="9" t="str">
        <v xml:space="preserve">    Convenience Store/Gas Station (9-15 fueling positions)</v>
      </c>
      <c r="V54" s="9" t="str">
        <v xml:space="preserve">    Convenience Store/Gas Station (9-15 fueling positions)</v>
      </c>
      <c r="W54" s="9" t="str">
        <v xml:space="preserve">    Convenience Store/Gas Station (9-15 fueling positions)</v>
      </c>
      <c r="X54" s="9" t="str">
        <v xml:space="preserve">    Convenience Store/Gas Station (9-15 fueling positions)</v>
      </c>
      <c r="Y54" s="9" t="str">
        <v xml:space="preserve">    Convenience Store/Gas Station (9-15 fueling positions)</v>
      </c>
    </row>
    <row r="55" spans="2:25" ht="13.5" customHeight="1" x14ac:dyDescent="0.2">
      <c r="B55" s="81" t="s">
        <v>580</v>
      </c>
      <c r="C55" s="82"/>
      <c r="D55" s="83"/>
      <c r="E55" s="84" t="s">
        <v>128</v>
      </c>
      <c r="F55" s="85" t="s">
        <v>20</v>
      </c>
      <c r="G55" s="86">
        <v>56.52</v>
      </c>
      <c r="H55" s="87">
        <v>0.75</v>
      </c>
      <c r="I55" s="88" t="s">
        <v>77</v>
      </c>
      <c r="J55" s="89">
        <f t="shared" si="0"/>
        <v>14.13</v>
      </c>
      <c r="K55" s="89">
        <v>1.2</v>
      </c>
      <c r="L55" s="89">
        <v>1.2</v>
      </c>
      <c r="M55" s="87">
        <v>0.5</v>
      </c>
      <c r="N55" s="89">
        <f t="shared" si="4"/>
        <v>0.6</v>
      </c>
      <c r="O55" s="89">
        <f t="shared" si="9"/>
        <v>0.6</v>
      </c>
      <c r="P55" s="105">
        <f t="shared" si="3"/>
        <v>8.48</v>
      </c>
      <c r="Q55" s="57"/>
      <c r="R55" s="6" t="s">
        <v>27</v>
      </c>
      <c r="U55" s="9" t="str">
        <v xml:space="preserve">    Convenience Store/Gas Station (&gt;15 fueling positions)</v>
      </c>
      <c r="V55" s="9" t="str">
        <v xml:space="preserve">    Convenience Store/Gas Station (&gt;15 fueling positions)</v>
      </c>
      <c r="W55" s="9" t="str">
        <v xml:space="preserve">    Convenience Store/Gas Station (&gt;15 fueling positions)</v>
      </c>
      <c r="X55" s="9" t="str">
        <v xml:space="preserve">    Convenience Store/Gas Station (&gt;15 fueling positions)</v>
      </c>
      <c r="Y55" s="9" t="str">
        <v xml:space="preserve">    Convenience Store/Gas Station (&gt;15 fueling positions)</v>
      </c>
    </row>
    <row r="56" spans="2:25" ht="13.5" customHeight="1" x14ac:dyDescent="0.2">
      <c r="B56" s="81" t="s">
        <v>581</v>
      </c>
      <c r="C56" s="82"/>
      <c r="D56" s="83"/>
      <c r="E56" s="84" t="s">
        <v>128</v>
      </c>
      <c r="F56" s="85" t="s">
        <v>20</v>
      </c>
      <c r="G56" s="86">
        <v>91.35</v>
      </c>
      <c r="H56" s="87">
        <v>0.75</v>
      </c>
      <c r="I56" s="88" t="s">
        <v>77</v>
      </c>
      <c r="J56" s="89">
        <f t="shared" si="0"/>
        <v>22.84</v>
      </c>
      <c r="K56" s="89">
        <v>1.2</v>
      </c>
      <c r="L56" s="89">
        <v>1.2</v>
      </c>
      <c r="M56" s="87">
        <v>0.5</v>
      </c>
      <c r="N56" s="89">
        <f t="shared" si="4"/>
        <v>0.6</v>
      </c>
      <c r="O56" s="89">
        <f t="shared" si="9"/>
        <v>0.6</v>
      </c>
      <c r="P56" s="105">
        <f t="shared" si="3"/>
        <v>13.7</v>
      </c>
      <c r="Q56" s="57"/>
      <c r="R56" s="6" t="s">
        <v>27</v>
      </c>
      <c r="U56" s="9" t="str">
        <v xml:space="preserve">    Automobile Sales (New)</v>
      </c>
      <c r="V56" s="9" t="str">
        <v xml:space="preserve">    Automobile Sales (New)</v>
      </c>
      <c r="W56" s="9" t="str">
        <v xml:space="preserve">    Automobile Sales (New)</v>
      </c>
      <c r="X56" s="9" t="str">
        <v xml:space="preserve">    Automobile Sales (New)</v>
      </c>
      <c r="Y56" s="9" t="str">
        <v xml:space="preserve">    Automobile Sales (New)</v>
      </c>
    </row>
    <row r="57" spans="2:25" ht="13.5" customHeight="1" x14ac:dyDescent="0.2">
      <c r="B57" s="81" t="s">
        <v>582</v>
      </c>
      <c r="C57" s="82"/>
      <c r="D57" s="83"/>
      <c r="E57" s="84" t="s">
        <v>132</v>
      </c>
      <c r="F57" s="85" t="s">
        <v>20</v>
      </c>
      <c r="G57" s="86">
        <v>2.42</v>
      </c>
      <c r="H57" s="87">
        <v>0.2</v>
      </c>
      <c r="I57" s="88" t="s">
        <v>77</v>
      </c>
      <c r="J57" s="89">
        <f>ROUND(G57*(1-H57),2)</f>
        <v>1.94</v>
      </c>
      <c r="K57" s="89">
        <v>4.45</v>
      </c>
      <c r="L57" s="89">
        <v>6.43</v>
      </c>
      <c r="M57" s="87">
        <v>0.5</v>
      </c>
      <c r="N57" s="89">
        <f>ROUND(K57*M57,2)</f>
        <v>2.23</v>
      </c>
      <c r="O57" s="89">
        <f>MIN(4,N57)</f>
        <v>2.23</v>
      </c>
      <c r="P57" s="105">
        <f>ROUND(O57*$J57,2)</f>
        <v>4.33</v>
      </c>
      <c r="Q57" s="57"/>
      <c r="R57" s="6" t="s">
        <v>27</v>
      </c>
      <c r="U57" s="9" t="str">
        <v xml:space="preserve">    Automobile Sales (Used)</v>
      </c>
      <c r="V57" s="9" t="str">
        <v xml:space="preserve">    Automobile Sales (Used)</v>
      </c>
      <c r="W57" s="9" t="str">
        <v xml:space="preserve">    Automobile Sales (Used)</v>
      </c>
      <c r="X57" s="9" t="str">
        <v xml:space="preserve">    Automobile Sales (Used)</v>
      </c>
      <c r="Y57" s="9" t="str">
        <v xml:space="preserve">    Automobile Sales (Used)</v>
      </c>
    </row>
    <row r="58" spans="2:25" ht="13.5" customHeight="1" x14ac:dyDescent="0.2">
      <c r="B58" s="81" t="s">
        <v>583</v>
      </c>
      <c r="C58" s="82"/>
      <c r="D58" s="83"/>
      <c r="E58" s="84" t="s">
        <v>134</v>
      </c>
      <c r="F58" s="85" t="s">
        <v>20</v>
      </c>
      <c r="G58" s="86">
        <v>3.75</v>
      </c>
      <c r="H58" s="87">
        <v>0.2</v>
      </c>
      <c r="I58" s="88" t="s">
        <v>77</v>
      </c>
      <c r="J58" s="89">
        <f t="shared" si="0"/>
        <v>3</v>
      </c>
      <c r="K58" s="89">
        <v>4.45</v>
      </c>
      <c r="L58" s="89">
        <v>6.43</v>
      </c>
      <c r="M58" s="87">
        <v>0.5</v>
      </c>
      <c r="N58" s="89">
        <f t="shared" si="4"/>
        <v>2.23</v>
      </c>
      <c r="O58" s="89">
        <f t="shared" si="9"/>
        <v>2.23</v>
      </c>
      <c r="P58" s="105">
        <f t="shared" si="3"/>
        <v>6.69</v>
      </c>
      <c r="Q58" s="57"/>
      <c r="R58" s="6" t="s">
        <v>27</v>
      </c>
      <c r="U58" s="9" t="str">
        <v xml:space="preserve">    Quick Lubrication Vehicle Shop</v>
      </c>
      <c r="V58" s="9" t="str">
        <v xml:space="preserve">    Quick Lubrication Vehicle Shop</v>
      </c>
      <c r="W58" s="9" t="str">
        <v xml:space="preserve">    Quick Lubrication Vehicle Shop</v>
      </c>
      <c r="X58" s="9" t="str">
        <v xml:space="preserve">    Quick Lubrication Vehicle Shop</v>
      </c>
      <c r="Y58" s="9" t="str">
        <v xml:space="preserve">    Quick Lubrication Vehicle Shop</v>
      </c>
    </row>
    <row r="59" spans="2:25" ht="13.5" customHeight="1" x14ac:dyDescent="0.2">
      <c r="B59" s="81" t="s">
        <v>584</v>
      </c>
      <c r="C59" s="82"/>
      <c r="D59" s="83"/>
      <c r="E59" s="84" t="s">
        <v>136</v>
      </c>
      <c r="F59" s="85" t="s">
        <v>137</v>
      </c>
      <c r="G59" s="86">
        <v>4.8499999999999996</v>
      </c>
      <c r="H59" s="87">
        <v>0.4</v>
      </c>
      <c r="I59" s="88" t="s">
        <v>77</v>
      </c>
      <c r="J59" s="89">
        <f t="shared" si="0"/>
        <v>2.91</v>
      </c>
      <c r="K59" s="89">
        <v>4.45</v>
      </c>
      <c r="L59" s="89">
        <v>6.43</v>
      </c>
      <c r="M59" s="87">
        <v>0.5</v>
      </c>
      <c r="N59" s="89">
        <f t="shared" si="4"/>
        <v>2.23</v>
      </c>
      <c r="O59" s="89">
        <f t="shared" si="9"/>
        <v>2.23</v>
      </c>
      <c r="P59" s="105">
        <f t="shared" si="3"/>
        <v>6.49</v>
      </c>
      <c r="Q59" s="57"/>
      <c r="R59" s="6" t="s">
        <v>27</v>
      </c>
      <c r="U59" s="9" t="str">
        <v xml:space="preserve">    Automated Car Wash</v>
      </c>
      <c r="V59" s="9" t="str">
        <v xml:space="preserve">    Automated Car Wash</v>
      </c>
      <c r="W59" s="9" t="str">
        <v xml:space="preserve">    Automated Car Wash</v>
      </c>
      <c r="X59" s="9" t="str">
        <v xml:space="preserve">    Automated Car Wash</v>
      </c>
      <c r="Y59" s="9" t="str">
        <v xml:space="preserve">    Automated Car Wash</v>
      </c>
    </row>
    <row r="60" spans="2:25" ht="13.5" customHeight="1" x14ac:dyDescent="0.2">
      <c r="B60" s="81" t="s">
        <v>585</v>
      </c>
      <c r="C60" s="82"/>
      <c r="D60" s="83"/>
      <c r="E60" s="84" t="s">
        <v>139</v>
      </c>
      <c r="F60" s="85" t="s">
        <v>20</v>
      </c>
      <c r="G60" s="86">
        <v>14.2</v>
      </c>
      <c r="H60" s="87">
        <v>0.4</v>
      </c>
      <c r="I60" s="88" t="s">
        <v>77</v>
      </c>
      <c r="J60" s="89">
        <f t="shared" si="0"/>
        <v>8.52</v>
      </c>
      <c r="K60" s="89">
        <v>1.2</v>
      </c>
      <c r="L60" s="89">
        <v>1.2</v>
      </c>
      <c r="M60" s="87">
        <v>0.5</v>
      </c>
      <c r="N60" s="89">
        <f t="shared" si="4"/>
        <v>0.6</v>
      </c>
      <c r="O60" s="89">
        <f t="shared" si="9"/>
        <v>0.6</v>
      </c>
      <c r="P60" s="105">
        <f t="shared" si="3"/>
        <v>5.1100000000000003</v>
      </c>
      <c r="Q60" s="57"/>
      <c r="R60" s="6" t="s">
        <v>27</v>
      </c>
      <c r="U60" s="9" t="str">
        <v xml:space="preserve">    Tire Store</v>
      </c>
      <c r="V60" s="9" t="str">
        <v xml:space="preserve">    Tire Store</v>
      </c>
      <c r="W60" s="9" t="str">
        <v xml:space="preserve">    Tire Store</v>
      </c>
      <c r="X60" s="9" t="str">
        <v xml:space="preserve">    Tire Store</v>
      </c>
      <c r="Y60" s="9" t="str">
        <v xml:space="preserve">    Tire Store</v>
      </c>
    </row>
    <row r="61" spans="2:25" ht="13.5" customHeight="1" thickBot="1" x14ac:dyDescent="0.25">
      <c r="B61" s="45" t="s">
        <v>586</v>
      </c>
      <c r="C61" s="46"/>
      <c r="D61" s="47"/>
      <c r="E61" s="48" t="s">
        <v>141</v>
      </c>
      <c r="F61" s="102" t="s">
        <v>20</v>
      </c>
      <c r="G61" s="50">
        <v>3.75</v>
      </c>
      <c r="H61" s="51">
        <v>0.28000000000000003</v>
      </c>
      <c r="I61" s="52" t="s">
        <v>123</v>
      </c>
      <c r="J61" s="53">
        <f t="shared" si="0"/>
        <v>2.7</v>
      </c>
      <c r="K61" s="53">
        <v>4.45</v>
      </c>
      <c r="L61" s="53">
        <v>6.43</v>
      </c>
      <c r="M61" s="51">
        <v>0.5</v>
      </c>
      <c r="N61" s="53">
        <f t="shared" si="4"/>
        <v>2.23</v>
      </c>
      <c r="O61" s="53">
        <f t="shared" si="9"/>
        <v>2.23</v>
      </c>
      <c r="P61" s="56">
        <f t="shared" si="3"/>
        <v>6.02</v>
      </c>
      <c r="Q61" s="57"/>
      <c r="R61" s="6" t="s">
        <v>27</v>
      </c>
      <c r="U61" s="9" t="str">
        <v>DINING</v>
      </c>
      <c r="V61" s="9" t="str">
        <v>DINING</v>
      </c>
      <c r="W61" s="9" t="str">
        <v>DINING</v>
      </c>
      <c r="X61" s="9" t="str">
        <v>DINING</v>
      </c>
      <c r="Y61" s="9" t="str">
        <v>DINING</v>
      </c>
    </row>
    <row r="62" spans="2:25" ht="13.5" customHeight="1" x14ac:dyDescent="0.2">
      <c r="B62" s="107" t="s">
        <v>142</v>
      </c>
      <c r="C62" s="113"/>
      <c r="D62" s="109"/>
      <c r="E62" s="35"/>
      <c r="F62" s="36"/>
      <c r="G62" s="37"/>
      <c r="H62" s="38"/>
      <c r="I62" s="39"/>
      <c r="J62" s="40"/>
      <c r="K62" s="40"/>
      <c r="L62" s="40"/>
      <c r="M62" s="38"/>
      <c r="N62" s="40"/>
      <c r="O62" s="40"/>
      <c r="P62" s="114"/>
      <c r="Q62" s="57"/>
      <c r="U62" s="9" t="str">
        <v xml:space="preserve">    Fast Casual Restaurant</v>
      </c>
      <c r="V62" s="9" t="str">
        <v xml:space="preserve">    Fast Casual Restaurant</v>
      </c>
      <c r="W62" s="9" t="str">
        <v xml:space="preserve">    Fast Casual Restaurant</v>
      </c>
      <c r="X62" s="9" t="str">
        <v xml:space="preserve">    Fast Casual Restaurant</v>
      </c>
      <c r="Y62" s="9" t="str">
        <v xml:space="preserve">    Fast Casual Restaurant</v>
      </c>
    </row>
    <row r="63" spans="2:25" ht="13.5" customHeight="1" x14ac:dyDescent="0.2">
      <c r="B63" s="71" t="s">
        <v>604</v>
      </c>
      <c r="C63" s="609"/>
      <c r="E63" s="72" t="s">
        <v>253</v>
      </c>
      <c r="F63" s="85" t="s">
        <v>20</v>
      </c>
      <c r="G63" s="86">
        <v>12.55</v>
      </c>
      <c r="H63" s="87">
        <v>0.43</v>
      </c>
      <c r="I63" s="88" t="s">
        <v>123</v>
      </c>
      <c r="J63" s="89">
        <f t="shared" ref="J63" si="10">ROUND(G63*(1-H63),2)</f>
        <v>7.15</v>
      </c>
      <c r="K63" s="89">
        <v>6.07</v>
      </c>
      <c r="L63" s="89">
        <v>4.79</v>
      </c>
      <c r="M63" s="87">
        <v>0.5</v>
      </c>
      <c r="N63" s="89">
        <f t="shared" ref="N63" si="11">ROUND(K63*M63,2)</f>
        <v>3.04</v>
      </c>
      <c r="O63" s="89">
        <f t="shared" ref="O63" si="12">MIN(4,N63)</f>
        <v>3.04</v>
      </c>
      <c r="P63" s="105">
        <f t="shared" ref="P63" si="13">ROUND(O63*$J63,2)</f>
        <v>21.74</v>
      </c>
      <c r="Q63" s="57"/>
      <c r="U63" s="9" t="str">
        <v xml:space="preserve">    Fast Food Restaurant with Drive-Thru Window</v>
      </c>
      <c r="V63" s="9" t="str">
        <v xml:space="preserve">    Fast Food Restaurant with Drive-Thru Window</v>
      </c>
      <c r="W63" s="9" t="str">
        <v xml:space="preserve">    Fast Food Restaurant with Drive-Thru Window</v>
      </c>
      <c r="X63" s="9" t="str">
        <v xml:space="preserve">    Fast Food Restaurant with Drive-Thru Window</v>
      </c>
      <c r="Y63" s="9" t="str">
        <v xml:space="preserve">    Fast Food Restaurant with Drive-Thru Window</v>
      </c>
    </row>
    <row r="64" spans="2:25" ht="13.5" customHeight="1" x14ac:dyDescent="0.2">
      <c r="B64" s="81" t="s">
        <v>587</v>
      </c>
      <c r="C64" s="82"/>
      <c r="D64" s="83"/>
      <c r="E64" s="84" t="s">
        <v>144</v>
      </c>
      <c r="F64" s="85" t="s">
        <v>20</v>
      </c>
      <c r="G64" s="86">
        <v>44.61</v>
      </c>
      <c r="H64" s="87">
        <v>0.5</v>
      </c>
      <c r="I64" s="88" t="s">
        <v>123</v>
      </c>
      <c r="J64" s="89">
        <f t="shared" si="0"/>
        <v>22.31</v>
      </c>
      <c r="K64" s="89">
        <v>5.64</v>
      </c>
      <c r="L64" s="89">
        <v>4.79</v>
      </c>
      <c r="M64" s="87">
        <v>0.5</v>
      </c>
      <c r="N64" s="89">
        <f t="shared" si="4"/>
        <v>2.82</v>
      </c>
      <c r="O64" s="89">
        <f t="shared" ref="O64:O69" si="14">MIN(4,N64)</f>
        <v>2.82</v>
      </c>
      <c r="P64" s="105">
        <f t="shared" si="3"/>
        <v>62.91</v>
      </c>
      <c r="Q64" s="57"/>
      <c r="R64" s="6" t="s">
        <v>21</v>
      </c>
      <c r="U64" s="9" t="str">
        <v xml:space="preserve">    Fast Food Restaurant without Drive-Thru Window</v>
      </c>
      <c r="V64" s="9" t="str">
        <v xml:space="preserve">    Fast Food Restaurant without Drive-Thru Window</v>
      </c>
      <c r="W64" s="9" t="str">
        <v xml:space="preserve">    Fast Food Restaurant without Drive-Thru Window</v>
      </c>
      <c r="X64" s="9" t="str">
        <v xml:space="preserve">    Fast Food Restaurant without Drive-Thru Window</v>
      </c>
      <c r="Y64" s="9" t="str">
        <v xml:space="preserve">    Fast Food Restaurant without Drive-Thru Window</v>
      </c>
    </row>
    <row r="65" spans="2:25" ht="13.5" customHeight="1" x14ac:dyDescent="0.2">
      <c r="B65" s="81" t="s">
        <v>588</v>
      </c>
      <c r="C65" s="82"/>
      <c r="D65" s="83"/>
      <c r="E65" s="84" t="s">
        <v>146</v>
      </c>
      <c r="F65" s="85" t="s">
        <v>20</v>
      </c>
      <c r="G65" s="86">
        <v>43.18</v>
      </c>
      <c r="H65" s="87">
        <v>0.5</v>
      </c>
      <c r="I65" s="88" t="s">
        <v>77</v>
      </c>
      <c r="J65" s="89">
        <f t="shared" si="0"/>
        <v>21.59</v>
      </c>
      <c r="K65" s="89">
        <v>5.64</v>
      </c>
      <c r="L65" s="89">
        <v>4.79</v>
      </c>
      <c r="M65" s="87">
        <v>0.5</v>
      </c>
      <c r="N65" s="89">
        <f t="shared" si="4"/>
        <v>2.82</v>
      </c>
      <c r="O65" s="89">
        <f t="shared" si="14"/>
        <v>2.82</v>
      </c>
      <c r="P65" s="105">
        <f t="shared" si="3"/>
        <v>60.88</v>
      </c>
      <c r="Q65" s="57"/>
      <c r="R65" s="6" t="s">
        <v>21</v>
      </c>
      <c r="U65" s="9" t="str">
        <v xml:space="preserve">    High Turnover (Sit-Down) Restaurant</v>
      </c>
      <c r="V65" s="9" t="str">
        <v xml:space="preserve">    High Turnover (Sit-Down) Restaurant</v>
      </c>
      <c r="W65" s="9" t="str">
        <v xml:space="preserve">    High Turnover (Sit-Down) Restaurant</v>
      </c>
      <c r="X65" s="9" t="str">
        <v xml:space="preserve">    High Turnover (Sit-Down) Restaurant</v>
      </c>
      <c r="Y65" s="9" t="str">
        <v xml:space="preserve">    High Turnover (Sit-Down) Restaurant</v>
      </c>
    </row>
    <row r="66" spans="2:25" ht="13.5" customHeight="1" x14ac:dyDescent="0.2">
      <c r="B66" s="81" t="s">
        <v>589</v>
      </c>
      <c r="C66" s="82"/>
      <c r="D66" s="83"/>
      <c r="E66" s="84" t="s">
        <v>148</v>
      </c>
      <c r="F66" s="85" t="s">
        <v>20</v>
      </c>
      <c r="G66" s="86">
        <v>9.57</v>
      </c>
      <c r="H66" s="87">
        <v>0.43</v>
      </c>
      <c r="I66" s="88" t="s">
        <v>123</v>
      </c>
      <c r="J66" s="89">
        <f t="shared" si="0"/>
        <v>5.45</v>
      </c>
      <c r="K66" s="89">
        <v>6.07</v>
      </c>
      <c r="L66" s="89">
        <v>4.79</v>
      </c>
      <c r="M66" s="87">
        <v>0.5</v>
      </c>
      <c r="N66" s="89">
        <f t="shared" si="4"/>
        <v>3.04</v>
      </c>
      <c r="O66" s="89">
        <f t="shared" si="14"/>
        <v>3.04</v>
      </c>
      <c r="P66" s="105">
        <f t="shared" si="3"/>
        <v>16.57</v>
      </c>
      <c r="Q66" s="57"/>
      <c r="R66" s="6" t="s">
        <v>21</v>
      </c>
      <c r="U66" s="9" t="str">
        <v xml:space="preserve">    Fine Dining Restaurant</v>
      </c>
      <c r="V66" s="9" t="str">
        <v xml:space="preserve">    Fine Dining Restaurant</v>
      </c>
      <c r="W66" s="9" t="str">
        <v xml:space="preserve">    Fine Dining Restaurant</v>
      </c>
      <c r="X66" s="9" t="str">
        <v xml:space="preserve">    Fine Dining Restaurant</v>
      </c>
      <c r="Y66" s="9" t="str">
        <v xml:space="preserve">    Fine Dining Restaurant</v>
      </c>
    </row>
    <row r="67" spans="2:25" ht="13.5" customHeight="1" x14ac:dyDescent="0.2">
      <c r="B67" s="81" t="s">
        <v>590</v>
      </c>
      <c r="C67" s="94"/>
      <c r="D67" s="83"/>
      <c r="E67" s="84" t="s">
        <v>150</v>
      </c>
      <c r="F67" s="85" t="s">
        <v>20</v>
      </c>
      <c r="G67" s="86">
        <v>7.8</v>
      </c>
      <c r="H67" s="87">
        <v>0.44</v>
      </c>
      <c r="I67" s="88" t="s">
        <v>123</v>
      </c>
      <c r="J67" s="89">
        <f t="shared" si="0"/>
        <v>4.37</v>
      </c>
      <c r="K67" s="89">
        <v>6.07</v>
      </c>
      <c r="L67" s="89">
        <v>4.79</v>
      </c>
      <c r="M67" s="87">
        <v>0.5</v>
      </c>
      <c r="N67" s="89">
        <f t="shared" si="4"/>
        <v>3.04</v>
      </c>
      <c r="O67" s="89">
        <f t="shared" si="14"/>
        <v>3.04</v>
      </c>
      <c r="P67" s="105">
        <f t="shared" si="3"/>
        <v>13.28</v>
      </c>
      <c r="Q67" s="57"/>
      <c r="R67" s="6" t="s">
        <v>27</v>
      </c>
      <c r="U67" s="9" t="str">
        <v xml:space="preserve">    Drinking Place</v>
      </c>
      <c r="V67" s="9" t="str">
        <v xml:space="preserve">    Drinking Place</v>
      </c>
      <c r="W67" s="9" t="str">
        <v xml:space="preserve">    Drinking Place</v>
      </c>
      <c r="X67" s="9" t="str">
        <v xml:space="preserve">    Drinking Place</v>
      </c>
      <c r="Y67" s="9" t="str">
        <v xml:space="preserve">    Drinking Place</v>
      </c>
    </row>
    <row r="68" spans="2:25" ht="13.5" customHeight="1" x14ac:dyDescent="0.2">
      <c r="B68" s="81" t="s">
        <v>591</v>
      </c>
      <c r="C68" s="82"/>
      <c r="D68" s="83"/>
      <c r="E68" s="84" t="s">
        <v>152</v>
      </c>
      <c r="F68" s="85" t="s">
        <v>20</v>
      </c>
      <c r="G68" s="86">
        <v>11.36</v>
      </c>
      <c r="H68" s="87">
        <v>0.44</v>
      </c>
      <c r="I68" s="88" t="s">
        <v>123</v>
      </c>
      <c r="J68" s="89">
        <f>ROUND(G68*(1-H68),2)</f>
        <v>6.36</v>
      </c>
      <c r="K68" s="89">
        <v>6.07</v>
      </c>
      <c r="L68" s="89">
        <v>4.79</v>
      </c>
      <c r="M68" s="87">
        <v>0.5</v>
      </c>
      <c r="N68" s="89">
        <f>ROUND(K68*M68,2)</f>
        <v>3.04</v>
      </c>
      <c r="O68" s="89">
        <f t="shared" si="14"/>
        <v>3.04</v>
      </c>
      <c r="P68" s="105">
        <f>ROUND(O68*$J68,2)</f>
        <v>19.329999999999998</v>
      </c>
      <c r="Q68" s="57"/>
      <c r="R68" s="6" t="s">
        <v>27</v>
      </c>
      <c r="U68" s="9" t="str">
        <v xml:space="preserve">    Coffee/Donut Shop with Drive-Thru Window</v>
      </c>
      <c r="V68" s="9" t="str">
        <v xml:space="preserve">    Coffee/Donut Shop with Drive-Thru Window</v>
      </c>
      <c r="W68" s="9" t="str">
        <v xml:space="preserve">    Coffee/Donut Shop with Drive-Thru Window</v>
      </c>
      <c r="X68" s="9" t="str">
        <v xml:space="preserve">    Coffee/Donut Shop with Drive-Thru Window</v>
      </c>
      <c r="Y68" s="9" t="str">
        <v xml:space="preserve">    Coffee/Donut Shop with Drive-Thru Window</v>
      </c>
    </row>
    <row r="69" spans="2:25" ht="13.5" customHeight="1" thickBot="1" x14ac:dyDescent="0.25">
      <c r="B69" s="106" t="s">
        <v>592</v>
      </c>
      <c r="C69" s="59"/>
      <c r="D69" s="60"/>
      <c r="E69" s="61" t="s">
        <v>154</v>
      </c>
      <c r="F69" s="49" t="s">
        <v>20</v>
      </c>
      <c r="G69" s="62">
        <v>85.88</v>
      </c>
      <c r="H69" s="63">
        <v>0.7</v>
      </c>
      <c r="I69" s="64" t="s">
        <v>123</v>
      </c>
      <c r="J69" s="65">
        <f t="shared" si="0"/>
        <v>25.76</v>
      </c>
      <c r="K69" s="65">
        <v>4.53</v>
      </c>
      <c r="L69" s="65">
        <v>4.79</v>
      </c>
      <c r="M69" s="63">
        <v>0.5</v>
      </c>
      <c r="N69" s="65">
        <f t="shared" si="4"/>
        <v>2.27</v>
      </c>
      <c r="O69" s="65">
        <f t="shared" si="14"/>
        <v>2.27</v>
      </c>
      <c r="P69" s="68">
        <f t="shared" si="3"/>
        <v>58.48</v>
      </c>
      <c r="Q69" s="57"/>
      <c r="R69" s="6" t="s">
        <v>21</v>
      </c>
      <c r="U69" s="9" t="str">
        <v>RETAIL - OTHER</v>
      </c>
      <c r="V69" s="9" t="str">
        <v>RETAIL - OTHER</v>
      </c>
      <c r="W69" s="9" t="str">
        <v>RETAIL - OTHER</v>
      </c>
      <c r="X69" s="9" t="str">
        <v>RETAIL - OTHER</v>
      </c>
      <c r="Y69" s="9" t="str">
        <v>RETAIL - OTHER</v>
      </c>
    </row>
    <row r="70" spans="2:25" ht="13.5" customHeight="1" x14ac:dyDescent="0.2">
      <c r="B70" s="107" t="s">
        <v>155</v>
      </c>
      <c r="C70" s="113"/>
      <c r="D70" s="109"/>
      <c r="E70" s="35"/>
      <c r="F70" s="36"/>
      <c r="G70" s="37"/>
      <c r="H70" s="38"/>
      <c r="I70" s="39"/>
      <c r="J70" s="40"/>
      <c r="K70" s="40"/>
      <c r="L70" s="40"/>
      <c r="M70" s="38"/>
      <c r="N70" s="40"/>
      <c r="O70" s="40"/>
      <c r="P70" s="114"/>
      <c r="Q70" s="57"/>
      <c r="U70" s="9" t="str">
        <v xml:space="preserve">    Free-Standing Discount Store</v>
      </c>
      <c r="V70" s="9" t="str">
        <v xml:space="preserve">    Free-Standing Discount Store</v>
      </c>
      <c r="W70" s="9" t="str">
        <v xml:space="preserve">    Free-Standing Discount Store</v>
      </c>
      <c r="X70" s="9" t="str">
        <v xml:space="preserve">    Free-Standing Discount Store</v>
      </c>
      <c r="Y70" s="9" t="str">
        <v xml:space="preserve">    Free-Standing Discount Store</v>
      </c>
    </row>
    <row r="71" spans="2:25" ht="13.5" customHeight="1" x14ac:dyDescent="0.2">
      <c r="B71" s="81" t="s">
        <v>593</v>
      </c>
      <c r="C71" s="82"/>
      <c r="D71" s="83"/>
      <c r="E71" s="84" t="s">
        <v>157</v>
      </c>
      <c r="F71" s="85" t="s">
        <v>20</v>
      </c>
      <c r="G71" s="86">
        <v>4.8600000000000003</v>
      </c>
      <c r="H71" s="87">
        <v>0.3</v>
      </c>
      <c r="I71" s="88" t="s">
        <v>158</v>
      </c>
      <c r="J71" s="89">
        <f t="shared" si="0"/>
        <v>3.4</v>
      </c>
      <c r="K71" s="89">
        <v>5.6</v>
      </c>
      <c r="L71" s="89">
        <v>6.43</v>
      </c>
      <c r="M71" s="87">
        <v>0.5</v>
      </c>
      <c r="N71" s="89">
        <f t="shared" si="4"/>
        <v>2.8</v>
      </c>
      <c r="O71" s="89">
        <f t="shared" ref="O71:O82" si="15">MIN(4,N71)</f>
        <v>2.8</v>
      </c>
      <c r="P71" s="105">
        <f t="shared" si="3"/>
        <v>9.52</v>
      </c>
      <c r="Q71" s="57"/>
      <c r="R71" s="6" t="s">
        <v>27</v>
      </c>
      <c r="U71" s="9" t="str">
        <v xml:space="preserve">    Nursery (Garden Center)</v>
      </c>
      <c r="V71" s="9" t="str">
        <v xml:space="preserve">    Nursery (Garden Center)</v>
      </c>
      <c r="W71" s="9" t="str">
        <v xml:space="preserve">    Nursery (Garden Center)</v>
      </c>
      <c r="X71" s="9" t="str">
        <v xml:space="preserve">    Nursery (Garden Center)</v>
      </c>
      <c r="Y71" s="9" t="str">
        <v xml:space="preserve">    Nursery (Garden Center)</v>
      </c>
    </row>
    <row r="72" spans="2:25" ht="13.5" customHeight="1" x14ac:dyDescent="0.2">
      <c r="B72" s="81" t="s">
        <v>594</v>
      </c>
      <c r="C72" s="82"/>
      <c r="D72" s="83"/>
      <c r="E72" s="84" t="s">
        <v>160</v>
      </c>
      <c r="F72" s="85" t="s">
        <v>20</v>
      </c>
      <c r="G72" s="86">
        <v>6.94</v>
      </c>
      <c r="H72" s="87">
        <v>0.3</v>
      </c>
      <c r="I72" s="88" t="s">
        <v>77</v>
      </c>
      <c r="J72" s="89">
        <f t="shared" si="0"/>
        <v>4.8600000000000003</v>
      </c>
      <c r="K72" s="89">
        <v>5.6</v>
      </c>
      <c r="L72" s="89">
        <v>6.43</v>
      </c>
      <c r="M72" s="87">
        <v>0.5</v>
      </c>
      <c r="N72" s="89">
        <f t="shared" si="4"/>
        <v>2.8</v>
      </c>
      <c r="O72" s="89">
        <f t="shared" si="15"/>
        <v>2.8</v>
      </c>
      <c r="P72" s="105">
        <f t="shared" si="3"/>
        <v>13.61</v>
      </c>
      <c r="Q72" s="57"/>
      <c r="R72" s="6" t="s">
        <v>27</v>
      </c>
      <c r="U72" s="9" t="str">
        <v xml:space="preserve">    Home Improvement Superstore</v>
      </c>
      <c r="V72" s="9" t="str">
        <v xml:space="preserve">    Home Improvement Superstore</v>
      </c>
      <c r="W72" s="9" t="str">
        <v xml:space="preserve">    Home Improvement Superstore</v>
      </c>
      <c r="X72" s="9" t="str">
        <v xml:space="preserve">    Home Improvement Superstore</v>
      </c>
      <c r="Y72" s="9" t="str">
        <v xml:space="preserve">    Home Improvement Superstore</v>
      </c>
    </row>
    <row r="73" spans="2:25" ht="13.5" customHeight="1" x14ac:dyDescent="0.2">
      <c r="B73" s="81" t="s">
        <v>595</v>
      </c>
      <c r="C73" s="82"/>
      <c r="D73" s="83"/>
      <c r="E73" s="84" t="s">
        <v>162</v>
      </c>
      <c r="F73" s="85" t="s">
        <v>20</v>
      </c>
      <c r="G73" s="86">
        <v>2.29</v>
      </c>
      <c r="H73" s="87">
        <v>0.48</v>
      </c>
      <c r="I73" s="88" t="s">
        <v>123</v>
      </c>
      <c r="J73" s="89">
        <f t="shared" si="0"/>
        <v>1.19</v>
      </c>
      <c r="K73" s="89">
        <v>5.6</v>
      </c>
      <c r="L73" s="89">
        <v>6.43</v>
      </c>
      <c r="M73" s="87">
        <v>0.5</v>
      </c>
      <c r="N73" s="89">
        <f t="shared" si="4"/>
        <v>2.8</v>
      </c>
      <c r="O73" s="89">
        <f t="shared" si="15"/>
        <v>2.8</v>
      </c>
      <c r="P73" s="105">
        <f t="shared" si="3"/>
        <v>3.33</v>
      </c>
      <c r="Q73" s="57"/>
      <c r="R73" s="6" t="s">
        <v>27</v>
      </c>
      <c r="U73" s="9" t="str">
        <v xml:space="preserve">    Pharmacy/Drugstore w/o Drive-Thru Window</v>
      </c>
      <c r="V73" s="9" t="str">
        <v xml:space="preserve">    Pharmacy/Drugstore w/o Drive-Thru Window</v>
      </c>
      <c r="W73" s="9" t="str">
        <v xml:space="preserve">    Pharmacy/Drugstore w/o Drive-Thru Window</v>
      </c>
      <c r="X73" s="9" t="str">
        <v xml:space="preserve">    Pharmacy/Drugstore w/o Drive-Thru Window</v>
      </c>
      <c r="Y73" s="9" t="str">
        <v xml:space="preserve">    Pharmacy/Drugstore w/o Drive-Thru Window</v>
      </c>
    </row>
    <row r="74" spans="2:25" ht="13.5" customHeight="1" x14ac:dyDescent="0.2">
      <c r="B74" s="81" t="s">
        <v>596</v>
      </c>
      <c r="C74" s="82"/>
      <c r="D74" s="83"/>
      <c r="E74" s="84" t="s">
        <v>164</v>
      </c>
      <c r="F74" s="85" t="s">
        <v>20</v>
      </c>
      <c r="G74" s="86">
        <v>8.51</v>
      </c>
      <c r="H74" s="87">
        <v>0.53</v>
      </c>
      <c r="I74" s="88" t="s">
        <v>123</v>
      </c>
      <c r="J74" s="89">
        <f t="shared" si="0"/>
        <v>4</v>
      </c>
      <c r="K74" s="89">
        <v>5.6</v>
      </c>
      <c r="L74" s="89">
        <v>6.43</v>
      </c>
      <c r="M74" s="87">
        <v>0.5</v>
      </c>
      <c r="N74" s="89">
        <f t="shared" si="4"/>
        <v>2.8</v>
      </c>
      <c r="O74" s="89">
        <f t="shared" si="15"/>
        <v>2.8</v>
      </c>
      <c r="P74" s="105">
        <f t="shared" si="3"/>
        <v>11.2</v>
      </c>
      <c r="Q74" s="57"/>
      <c r="R74" s="6" t="s">
        <v>27</v>
      </c>
      <c r="U74" s="9" t="str">
        <v xml:space="preserve">    Pharmacy/Drugstore w/ Drive-Thru Window</v>
      </c>
      <c r="V74" s="9" t="str">
        <v xml:space="preserve">    Pharmacy/Drugstore w/ Drive-Thru Window</v>
      </c>
      <c r="W74" s="9" t="str">
        <v xml:space="preserve">    Pharmacy/Drugstore w/ Drive-Thru Window</v>
      </c>
      <c r="X74" s="9" t="str">
        <v xml:space="preserve">    Pharmacy/Drugstore w/ Drive-Thru Window</v>
      </c>
      <c r="Y74" s="9" t="str">
        <v xml:space="preserve">    Pharmacy/Drugstore w/ Drive-Thru Window</v>
      </c>
    </row>
    <row r="75" spans="2:25" ht="13.5" customHeight="1" x14ac:dyDescent="0.2">
      <c r="B75" s="81" t="s">
        <v>597</v>
      </c>
      <c r="C75" s="82"/>
      <c r="D75" s="83"/>
      <c r="E75" s="84" t="s">
        <v>166</v>
      </c>
      <c r="F75" s="85" t="s">
        <v>20</v>
      </c>
      <c r="G75" s="86">
        <v>10.25</v>
      </c>
      <c r="H75" s="87">
        <v>0.49</v>
      </c>
      <c r="I75" s="88" t="s">
        <v>123</v>
      </c>
      <c r="J75" s="89">
        <f t="shared" si="0"/>
        <v>5.23</v>
      </c>
      <c r="K75" s="89">
        <v>5.6</v>
      </c>
      <c r="L75" s="89">
        <v>6.43</v>
      </c>
      <c r="M75" s="87">
        <v>0.5</v>
      </c>
      <c r="N75" s="89">
        <f t="shared" si="4"/>
        <v>2.8</v>
      </c>
      <c r="O75" s="89">
        <f t="shared" si="15"/>
        <v>2.8</v>
      </c>
      <c r="P75" s="105">
        <f t="shared" si="3"/>
        <v>14.64</v>
      </c>
      <c r="Q75" s="57"/>
      <c r="R75" s="6" t="s">
        <v>27</v>
      </c>
      <c r="U75" s="9" t="str">
        <v xml:space="preserve">    Shopping Center (greater than 150,000 square feet)</v>
      </c>
      <c r="V75" s="9" t="str">
        <v xml:space="preserve">    Shopping Center (greater than 150,000 square feet)</v>
      </c>
      <c r="W75" s="9" t="str">
        <v xml:space="preserve">    Shopping Center (greater than 150,000 square feet)</v>
      </c>
      <c r="X75" s="9" t="str">
        <v xml:space="preserve">    Shopping Center (greater than 150,000 square feet)</v>
      </c>
      <c r="Y75" s="9" t="str">
        <v xml:space="preserve">    Shopping Center (greater than 150,000 square feet)</v>
      </c>
    </row>
    <row r="76" spans="2:25" ht="13.5" customHeight="1" x14ac:dyDescent="0.2">
      <c r="B76" s="83" t="s">
        <v>612</v>
      </c>
      <c r="C76" s="82"/>
      <c r="D76" s="83"/>
      <c r="E76" s="84" t="s">
        <v>167</v>
      </c>
      <c r="F76" s="85" t="s">
        <v>168</v>
      </c>
      <c r="G76" s="86">
        <v>3.4</v>
      </c>
      <c r="H76" s="87">
        <v>0.34</v>
      </c>
      <c r="I76" s="88" t="s">
        <v>123</v>
      </c>
      <c r="J76" s="89">
        <f t="shared" si="0"/>
        <v>2.2400000000000002</v>
      </c>
      <c r="K76" s="89">
        <v>5.6</v>
      </c>
      <c r="L76" s="89">
        <v>6.43</v>
      </c>
      <c r="M76" s="87">
        <v>0.5</v>
      </c>
      <c r="N76" s="89">
        <f t="shared" si="4"/>
        <v>2.8</v>
      </c>
      <c r="O76" s="89">
        <f t="shared" si="15"/>
        <v>2.8</v>
      </c>
      <c r="P76" s="105">
        <f t="shared" ref="P76:P86" si="16">ROUND(O76*$J76,2)</f>
        <v>6.27</v>
      </c>
      <c r="Q76" s="57"/>
      <c r="R76" s="6" t="s">
        <v>27</v>
      </c>
      <c r="U76" s="9" t="str">
        <v xml:space="preserve">    Shopping Plaza (between 40,000 -150,000 square feet)</v>
      </c>
      <c r="V76" s="9" t="str">
        <v xml:space="preserve">    Shopping Plaza (between 40,000 -150,000 square feet)</v>
      </c>
      <c r="W76" s="9" t="str">
        <v xml:space="preserve">    Shopping Plaza (between 40,000 -150,000 square feet)</v>
      </c>
      <c r="X76" s="9" t="str">
        <v xml:space="preserve">    Shopping Plaza (between 40,000 -150,000 square feet)</v>
      </c>
      <c r="Y76" s="9" t="str">
        <v xml:space="preserve">    Shopping Plaza (between 40,000 -150,000 square feet)</v>
      </c>
    </row>
    <row r="77" spans="2:25" ht="13.5" customHeight="1" x14ac:dyDescent="0.2">
      <c r="B77" s="83" t="s">
        <v>613</v>
      </c>
      <c r="C77" s="82"/>
      <c r="D77" s="83"/>
      <c r="E77" s="84" t="s">
        <v>169</v>
      </c>
      <c r="F77" s="85" t="s">
        <v>168</v>
      </c>
      <c r="G77" s="86">
        <v>5.19</v>
      </c>
      <c r="H77" s="87">
        <v>0.34</v>
      </c>
      <c r="I77" s="88" t="s">
        <v>123</v>
      </c>
      <c r="J77" s="89">
        <f>ROUND(G77*(1-H77),2)</f>
        <v>3.43</v>
      </c>
      <c r="K77" s="89">
        <v>5.6</v>
      </c>
      <c r="L77" s="89">
        <v>6.43</v>
      </c>
      <c r="M77" s="87">
        <v>0.5</v>
      </c>
      <c r="N77" s="89">
        <f>ROUND(K77*M77,2)</f>
        <v>2.8</v>
      </c>
      <c r="O77" s="89">
        <f>MIN(4,N77)</f>
        <v>2.8</v>
      </c>
      <c r="P77" s="105">
        <f>ROUND(O77*$J77,2)</f>
        <v>9.6</v>
      </c>
      <c r="Q77" s="57"/>
      <c r="R77" s="6" t="s">
        <v>27</v>
      </c>
      <c r="U77" s="9" t="str">
        <v xml:space="preserve">    Strip Retail Plaza (less than 40,000 square feet)</v>
      </c>
      <c r="V77" s="9" t="str">
        <v xml:space="preserve">    Strip Retail Plaza (less than 40,000 square feet)</v>
      </c>
      <c r="W77" s="9" t="str">
        <v xml:space="preserve">    Strip Retail Plaza (less than 40,000 square feet)</v>
      </c>
      <c r="X77" s="9" t="str">
        <v xml:space="preserve">    Strip Retail Plaza (less than 40,000 square feet)</v>
      </c>
      <c r="Y77" s="9" t="str">
        <v xml:space="preserve">    Strip Retail Plaza (less than 40,000 square feet)</v>
      </c>
    </row>
    <row r="78" spans="2:25" ht="13.5" customHeight="1" x14ac:dyDescent="0.2">
      <c r="B78" s="83" t="s">
        <v>614</v>
      </c>
      <c r="C78" s="82"/>
      <c r="D78" s="83"/>
      <c r="E78" s="84" t="s">
        <v>170</v>
      </c>
      <c r="F78" s="85" t="s">
        <v>168</v>
      </c>
      <c r="G78" s="86">
        <v>6.59</v>
      </c>
      <c r="H78" s="87">
        <v>0.34</v>
      </c>
      <c r="I78" s="88" t="s">
        <v>123</v>
      </c>
      <c r="J78" s="89">
        <f>ROUND(G78*(1-H78),2)</f>
        <v>4.3499999999999996</v>
      </c>
      <c r="K78" s="89">
        <v>5.6</v>
      </c>
      <c r="L78" s="89">
        <v>6.43</v>
      </c>
      <c r="M78" s="87">
        <v>0.5</v>
      </c>
      <c r="N78" s="89">
        <f>ROUND(K78*M78,2)</f>
        <v>2.8</v>
      </c>
      <c r="O78" s="89">
        <f>MIN(4,N78)</f>
        <v>2.8</v>
      </c>
      <c r="P78" s="105">
        <f>ROUND(O78*$J78,2)</f>
        <v>12.18</v>
      </c>
      <c r="Q78" s="57"/>
      <c r="R78" s="6" t="s">
        <v>27</v>
      </c>
      <c r="U78" s="9" t="str">
        <v xml:space="preserve">    Supermarket</v>
      </c>
      <c r="V78" s="9" t="str">
        <v xml:space="preserve">    Supermarket</v>
      </c>
      <c r="W78" s="9" t="str">
        <v xml:space="preserve">    Supermarket</v>
      </c>
      <c r="X78" s="9" t="str">
        <v xml:space="preserve">    Supermarket</v>
      </c>
      <c r="Y78" s="9" t="str">
        <v xml:space="preserve">    Supermarket</v>
      </c>
    </row>
    <row r="79" spans="2:25" ht="13.5" customHeight="1" x14ac:dyDescent="0.2">
      <c r="B79" s="81" t="s">
        <v>546</v>
      </c>
      <c r="C79" s="82"/>
      <c r="D79" s="83"/>
      <c r="E79" s="84" t="s">
        <v>172</v>
      </c>
      <c r="F79" s="85" t="s">
        <v>20</v>
      </c>
      <c r="G79" s="86">
        <v>8.9499999999999993</v>
      </c>
      <c r="H79" s="87">
        <v>0.36</v>
      </c>
      <c r="I79" s="88" t="s">
        <v>123</v>
      </c>
      <c r="J79" s="89">
        <f t="shared" ref="J79:J86" si="17">ROUND(G79*(1-H79),2)</f>
        <v>5.73</v>
      </c>
      <c r="K79" s="89">
        <v>5.6</v>
      </c>
      <c r="L79" s="89">
        <v>6.43</v>
      </c>
      <c r="M79" s="87">
        <v>0.5</v>
      </c>
      <c r="N79" s="89">
        <f t="shared" si="4"/>
        <v>2.8</v>
      </c>
      <c r="O79" s="89">
        <f t="shared" si="15"/>
        <v>2.8</v>
      </c>
      <c r="P79" s="105">
        <f t="shared" si="16"/>
        <v>16.04</v>
      </c>
      <c r="Q79" s="57"/>
      <c r="R79" s="6" t="s">
        <v>27</v>
      </c>
      <c r="U79" s="9" t="str">
        <v xml:space="preserve">    Toy/Children's Superstore</v>
      </c>
      <c r="V79" s="9" t="str">
        <v xml:space="preserve">    Toy/Children's Superstore</v>
      </c>
      <c r="W79" s="9" t="str">
        <v xml:space="preserve">    Toy/Children's Superstore</v>
      </c>
      <c r="X79" s="9" t="str">
        <v xml:space="preserve">    Toy/Children's Superstore</v>
      </c>
      <c r="Y79" s="9" t="str">
        <v xml:space="preserve">    Toy/Children's Superstore</v>
      </c>
    </row>
    <row r="80" spans="2:25" ht="13.5" customHeight="1" x14ac:dyDescent="0.2">
      <c r="B80" s="69" t="s">
        <v>598</v>
      </c>
      <c r="C80" s="70"/>
      <c r="D80" s="71"/>
      <c r="E80" s="72" t="s">
        <v>174</v>
      </c>
      <c r="F80" s="73" t="s">
        <v>20</v>
      </c>
      <c r="G80" s="74">
        <v>5</v>
      </c>
      <c r="H80" s="75">
        <v>0.3</v>
      </c>
      <c r="I80" s="76" t="s">
        <v>77</v>
      </c>
      <c r="J80" s="77">
        <f t="shared" si="17"/>
        <v>3.5</v>
      </c>
      <c r="K80" s="77">
        <v>5.6</v>
      </c>
      <c r="L80" s="77">
        <v>6.43</v>
      </c>
      <c r="M80" s="75">
        <v>0.5</v>
      </c>
      <c r="N80" s="77">
        <f t="shared" si="4"/>
        <v>2.8</v>
      </c>
      <c r="O80" s="77">
        <f t="shared" si="15"/>
        <v>2.8</v>
      </c>
      <c r="P80" s="115">
        <f t="shared" si="16"/>
        <v>9.8000000000000007</v>
      </c>
      <c r="Q80" s="57"/>
      <c r="R80" s="6" t="s">
        <v>27</v>
      </c>
      <c r="U80" s="9" t="str">
        <v xml:space="preserve">    Department Store</v>
      </c>
      <c r="V80" s="9" t="str">
        <v xml:space="preserve">    Department Store</v>
      </c>
      <c r="W80" s="9" t="str">
        <v xml:space="preserve">    Department Store</v>
      </c>
      <c r="X80" s="9" t="str">
        <v xml:space="preserve">    Department Store</v>
      </c>
      <c r="Y80" s="9" t="str">
        <v xml:space="preserve">    Department Store</v>
      </c>
    </row>
    <row r="81" spans="1:25" ht="13.5" customHeight="1" x14ac:dyDescent="0.2">
      <c r="B81" s="81" t="s">
        <v>548</v>
      </c>
      <c r="C81" s="82"/>
      <c r="D81" s="83"/>
      <c r="E81" s="84" t="s">
        <v>176</v>
      </c>
      <c r="F81" s="85" t="s">
        <v>20</v>
      </c>
      <c r="G81" s="86">
        <v>1.95</v>
      </c>
      <c r="H81" s="87">
        <v>0.3</v>
      </c>
      <c r="I81" s="88" t="s">
        <v>77</v>
      </c>
      <c r="J81" s="89">
        <f t="shared" si="17"/>
        <v>1.37</v>
      </c>
      <c r="K81" s="89">
        <v>5.6</v>
      </c>
      <c r="L81" s="89">
        <v>6.43</v>
      </c>
      <c r="M81" s="87">
        <v>0.5</v>
      </c>
      <c r="N81" s="89">
        <f t="shared" si="4"/>
        <v>2.8</v>
      </c>
      <c r="O81" s="89">
        <f t="shared" si="15"/>
        <v>2.8</v>
      </c>
      <c r="P81" s="105">
        <f t="shared" si="16"/>
        <v>3.84</v>
      </c>
      <c r="Q81" s="57"/>
      <c r="R81" s="6" t="s">
        <v>27</v>
      </c>
      <c r="U81" s="9" t="str">
        <v xml:space="preserve">    Liquor Store</v>
      </c>
      <c r="V81" s="9" t="str">
        <v xml:space="preserve">    Liquor Store</v>
      </c>
      <c r="W81" s="9" t="str">
        <v xml:space="preserve">    Liquor Store</v>
      </c>
      <c r="X81" s="9" t="str">
        <v xml:space="preserve">    Liquor Store</v>
      </c>
      <c r="Y81" s="9" t="str">
        <v xml:space="preserve">    Liquor Store</v>
      </c>
    </row>
    <row r="82" spans="1:25" ht="13.5" customHeight="1" thickBot="1" x14ac:dyDescent="0.25">
      <c r="B82" s="116" t="s">
        <v>599</v>
      </c>
      <c r="C82" s="117"/>
      <c r="D82" s="118"/>
      <c r="E82" s="119" t="s">
        <v>419</v>
      </c>
      <c r="F82" s="73" t="s">
        <v>20</v>
      </c>
      <c r="G82" s="74">
        <v>16.62</v>
      </c>
      <c r="H82" s="75">
        <v>0.3</v>
      </c>
      <c r="I82" s="76" t="s">
        <v>77</v>
      </c>
      <c r="J82" s="77">
        <f t="shared" si="17"/>
        <v>11.63</v>
      </c>
      <c r="K82" s="77">
        <v>5.6</v>
      </c>
      <c r="L82" s="77">
        <v>6.43</v>
      </c>
      <c r="M82" s="75">
        <v>0.5</v>
      </c>
      <c r="N82" s="77">
        <f t="shared" si="4"/>
        <v>2.8</v>
      </c>
      <c r="O82" s="77">
        <f t="shared" si="15"/>
        <v>2.8</v>
      </c>
      <c r="P82" s="115">
        <f>ROUND(O82*$J82,2)</f>
        <v>32.56</v>
      </c>
      <c r="Q82" s="57"/>
      <c r="U82" s="9" t="str">
        <v>SERVICES</v>
      </c>
      <c r="V82" s="9" t="str">
        <v>SERVICES</v>
      </c>
      <c r="W82" s="9" t="str">
        <v>SERVICES</v>
      </c>
      <c r="X82" s="9" t="str">
        <v>SERVICES</v>
      </c>
      <c r="Y82" s="9" t="str">
        <v>SERVICES</v>
      </c>
    </row>
    <row r="83" spans="1:25" ht="13.5" customHeight="1" x14ac:dyDescent="0.2">
      <c r="B83" s="107" t="s">
        <v>177</v>
      </c>
      <c r="C83" s="108"/>
      <c r="D83" s="109"/>
      <c r="E83" s="35"/>
      <c r="F83" s="36"/>
      <c r="G83" s="37"/>
      <c r="H83" s="38"/>
      <c r="I83" s="39"/>
      <c r="J83" s="40"/>
      <c r="K83" s="40"/>
      <c r="L83" s="40"/>
      <c r="M83" s="38"/>
      <c r="N83" s="40"/>
      <c r="O83" s="40"/>
      <c r="P83" s="114"/>
      <c r="Q83" s="57"/>
      <c r="U83" s="9" t="str">
        <v xml:space="preserve">    Walk-In Bank</v>
      </c>
      <c r="V83" s="9" t="str">
        <v xml:space="preserve">    Walk-In Bank</v>
      </c>
      <c r="W83" s="9" t="str">
        <v xml:space="preserve">    Walk-In Bank</v>
      </c>
      <c r="X83" s="9" t="str">
        <v xml:space="preserve">    Walk-In Bank</v>
      </c>
      <c r="Y83" s="9" t="str">
        <v xml:space="preserve">    Walk-In Bank</v>
      </c>
    </row>
    <row r="84" spans="1:25" ht="13.5" customHeight="1" x14ac:dyDescent="0.2">
      <c r="B84" s="81" t="s">
        <v>549</v>
      </c>
      <c r="C84" s="82"/>
      <c r="D84" s="83"/>
      <c r="E84" s="84" t="s">
        <v>179</v>
      </c>
      <c r="F84" s="85" t="s">
        <v>20</v>
      </c>
      <c r="G84" s="86">
        <v>12.13</v>
      </c>
      <c r="H84" s="87">
        <v>0.4</v>
      </c>
      <c r="I84" s="88" t="s">
        <v>77</v>
      </c>
      <c r="J84" s="89">
        <f t="shared" si="17"/>
        <v>7.28</v>
      </c>
      <c r="K84" s="89">
        <v>4.45</v>
      </c>
      <c r="L84" s="89">
        <v>3.39</v>
      </c>
      <c r="M84" s="87">
        <v>0.5</v>
      </c>
      <c r="N84" s="89">
        <f t="shared" si="4"/>
        <v>2.23</v>
      </c>
      <c r="O84" s="89">
        <f>MIN(4,N84)</f>
        <v>2.23</v>
      </c>
      <c r="P84" s="105">
        <f t="shared" si="16"/>
        <v>16.23</v>
      </c>
      <c r="Q84" s="57"/>
      <c r="R84" s="6" t="s">
        <v>27</v>
      </c>
      <c r="U84" s="9" t="str">
        <v xml:space="preserve">    Drive-In Bank</v>
      </c>
      <c r="V84" s="9" t="str">
        <v xml:space="preserve">    Drive-In Bank</v>
      </c>
      <c r="W84" s="9" t="str">
        <v xml:space="preserve">    Drive-In Bank</v>
      </c>
      <c r="X84" s="9" t="str">
        <v xml:space="preserve">    Drive-In Bank</v>
      </c>
      <c r="Y84" s="9" t="str">
        <v xml:space="preserve">    Drive-In Bank</v>
      </c>
    </row>
    <row r="85" spans="1:25" ht="13.5" customHeight="1" x14ac:dyDescent="0.2">
      <c r="B85" s="81" t="s">
        <v>550</v>
      </c>
      <c r="C85" s="94"/>
      <c r="D85" s="83"/>
      <c r="E85" s="96" t="s">
        <v>181</v>
      </c>
      <c r="F85" s="104" t="s">
        <v>182</v>
      </c>
      <c r="G85" s="97">
        <v>21.01</v>
      </c>
      <c r="H85" s="98">
        <v>0.47</v>
      </c>
      <c r="I85" s="99" t="s">
        <v>123</v>
      </c>
      <c r="J85" s="100">
        <f t="shared" si="17"/>
        <v>11.14</v>
      </c>
      <c r="K85" s="100">
        <v>4.45</v>
      </c>
      <c r="L85" s="100">
        <v>3.39</v>
      </c>
      <c r="M85" s="98">
        <v>0.5</v>
      </c>
      <c r="N85" s="100">
        <f t="shared" si="4"/>
        <v>2.23</v>
      </c>
      <c r="O85" s="100">
        <f>MIN(4,N85)</f>
        <v>2.23</v>
      </c>
      <c r="P85" s="92">
        <f t="shared" si="16"/>
        <v>24.84</v>
      </c>
      <c r="Q85" s="57"/>
      <c r="R85" s="6" t="s">
        <v>27</v>
      </c>
      <c r="U85" s="9" t="str">
        <v xml:space="preserve">    Hair Salon</v>
      </c>
      <c r="V85" s="9" t="str">
        <v xml:space="preserve">    Hair Salon</v>
      </c>
      <c r="W85" s="9" t="str">
        <v xml:space="preserve">    Hair Salon</v>
      </c>
      <c r="X85" s="9" t="str">
        <v xml:space="preserve">    Hair Salon</v>
      </c>
      <c r="Y85" s="9" t="str">
        <v xml:space="preserve">    Hair Salon</v>
      </c>
    </row>
    <row r="86" spans="1:25" ht="13.5" customHeight="1" thickBot="1" x14ac:dyDescent="0.25">
      <c r="B86" s="45" t="s">
        <v>551</v>
      </c>
      <c r="C86" s="46"/>
      <c r="D86" s="47"/>
      <c r="E86" s="48" t="s">
        <v>184</v>
      </c>
      <c r="F86" s="102" t="s">
        <v>168</v>
      </c>
      <c r="G86" s="50">
        <v>1.45</v>
      </c>
      <c r="H86" s="51">
        <v>0.3</v>
      </c>
      <c r="I86" s="52" t="s">
        <v>77</v>
      </c>
      <c r="J86" s="53">
        <f t="shared" si="17"/>
        <v>1.02</v>
      </c>
      <c r="K86" s="53">
        <v>6.41</v>
      </c>
      <c r="L86" s="53">
        <v>3.39</v>
      </c>
      <c r="M86" s="51">
        <v>0.5</v>
      </c>
      <c r="N86" s="53">
        <f t="shared" si="4"/>
        <v>3.21</v>
      </c>
      <c r="O86" s="53">
        <f>MIN(4,N86)</f>
        <v>3.21</v>
      </c>
      <c r="P86" s="56">
        <f t="shared" si="16"/>
        <v>3.27</v>
      </c>
      <c r="Q86" s="57"/>
      <c r="R86" s="6" t="s">
        <v>27</v>
      </c>
    </row>
    <row r="87" spans="1:25" x14ac:dyDescent="0.2">
      <c r="A87" s="1"/>
      <c r="B87" s="301"/>
      <c r="C87" s="301"/>
      <c r="D87" s="301"/>
      <c r="E87" s="301"/>
      <c r="F87" s="301"/>
      <c r="G87" s="4"/>
      <c r="H87" s="124"/>
      <c r="I87" s="125"/>
      <c r="J87" s="126"/>
      <c r="K87" s="126"/>
      <c r="L87" s="126"/>
      <c r="M87" s="127"/>
      <c r="N87" s="126"/>
      <c r="O87" s="125"/>
      <c r="P87" s="125"/>
      <c r="Q87" s="3"/>
    </row>
    <row r="88" spans="1:25" x14ac:dyDescent="0.2">
      <c r="A88" s="1"/>
      <c r="B88" s="302">
        <v>1</v>
      </c>
      <c r="C88" s="302">
        <v>2</v>
      </c>
      <c r="D88" s="302">
        <v>3</v>
      </c>
      <c r="E88" s="302">
        <v>4</v>
      </c>
      <c r="F88" s="302">
        <v>5</v>
      </c>
      <c r="G88" s="4">
        <v>6</v>
      </c>
      <c r="H88" s="128">
        <v>7</v>
      </c>
      <c r="I88" s="125">
        <v>8</v>
      </c>
      <c r="J88" s="126">
        <v>9</v>
      </c>
      <c r="K88" s="126">
        <v>10</v>
      </c>
      <c r="L88" s="126">
        <v>11</v>
      </c>
      <c r="M88" s="127">
        <v>0.12</v>
      </c>
      <c r="N88" s="126">
        <v>13</v>
      </c>
      <c r="O88" s="125">
        <v>14</v>
      </c>
      <c r="P88" s="125">
        <v>15</v>
      </c>
      <c r="Q88" s="3"/>
    </row>
    <row r="89" spans="1:25" x14ac:dyDescent="0.2">
      <c r="A89" s="1"/>
      <c r="B89" s="302"/>
      <c r="C89" s="302"/>
      <c r="D89" s="302"/>
      <c r="E89" s="302"/>
      <c r="F89" s="302"/>
      <c r="G89" s="4"/>
      <c r="H89" s="129"/>
      <c r="I89" s="125"/>
      <c r="J89" s="126"/>
      <c r="K89" s="126"/>
      <c r="L89" s="126"/>
      <c r="M89" s="127"/>
      <c r="N89" s="126"/>
      <c r="O89" s="125"/>
      <c r="P89" s="125"/>
      <c r="Q89" s="3"/>
    </row>
    <row r="90" spans="1:25" ht="12" customHeight="1" x14ac:dyDescent="0.2">
      <c r="A90" s="1"/>
      <c r="B90" s="302"/>
      <c r="C90" s="302"/>
      <c r="D90" s="302"/>
      <c r="E90" s="302"/>
      <c r="F90" s="302"/>
      <c r="G90" s="4"/>
      <c r="H90" s="129"/>
      <c r="I90" s="125"/>
      <c r="J90" s="126"/>
      <c r="K90" s="126"/>
      <c r="L90" s="126"/>
      <c r="M90" s="127"/>
      <c r="N90" s="126"/>
      <c r="O90" s="125"/>
      <c r="P90" s="125"/>
      <c r="Q90" s="3"/>
    </row>
    <row r="91" spans="1:25" x14ac:dyDescent="0.2">
      <c r="A91" s="1"/>
      <c r="B91" s="1"/>
      <c r="C91" s="1"/>
      <c r="D91" s="1"/>
      <c r="E91" s="3"/>
      <c r="F91" s="3"/>
      <c r="G91" s="3"/>
      <c r="H91" s="3"/>
      <c r="I91" s="3"/>
      <c r="J91" s="3"/>
      <c r="K91" s="3"/>
      <c r="L91" s="3"/>
      <c r="M91" s="3"/>
      <c r="N91" s="3"/>
      <c r="O91" s="3"/>
      <c r="P91" s="3"/>
      <c r="Q91" s="3"/>
    </row>
  </sheetData>
  <sheetProtection algorithmName="SHA-512" hashValue="bHznVR7WIq+PfYFJzgkDZf80+dF0NE83ySeHyeX2jpUOaBa2+zJLdNjemMuQ3doR6iAtKUz53h3481q02G0zdg==" saltValue="gaFgDppKMyeJgaf1l3q77Q==" spinCount="100000" sheet="1" insertRows="0"/>
  <mergeCells count="2">
    <mergeCell ref="B2:S2"/>
    <mergeCell ref="B3:D3"/>
  </mergeCells>
  <printOptions horizontalCentered="1"/>
  <pageMargins left="0.7" right="0.7" top="0.75" bottom="0.75" header="0.3" footer="0.3"/>
  <pageSetup paperSize="257"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91F9-F7EE-47BC-926D-EEB96D424C34}">
  <dimension ref="A5:D14"/>
  <sheetViews>
    <sheetView workbookViewId="0">
      <selection activeCell="B22" sqref="B22:C22"/>
    </sheetView>
  </sheetViews>
  <sheetFormatPr defaultRowHeight="15" x14ac:dyDescent="0.25"/>
  <sheetData>
    <row r="5" spans="1:4" x14ac:dyDescent="0.25">
      <c r="A5" t="s">
        <v>323</v>
      </c>
    </row>
    <row r="6" spans="1:4" x14ac:dyDescent="0.25">
      <c r="A6" s="316" t="s">
        <v>324</v>
      </c>
      <c r="B6" s="316" t="s">
        <v>264</v>
      </c>
      <c r="C6" s="316" t="s">
        <v>325</v>
      </c>
      <c r="D6" s="316" t="s">
        <v>326</v>
      </c>
    </row>
    <row r="7" spans="1:4" x14ac:dyDescent="0.25">
      <c r="A7" s="328"/>
      <c r="B7" s="316"/>
      <c r="C7" s="316"/>
      <c r="D7" s="316"/>
    </row>
    <row r="8" spans="1:4" x14ac:dyDescent="0.25">
      <c r="A8" s="328">
        <v>0</v>
      </c>
      <c r="B8" s="328">
        <v>0</v>
      </c>
      <c r="C8" s="329">
        <v>0</v>
      </c>
      <c r="D8" s="328">
        <v>0</v>
      </c>
    </row>
    <row r="9" spans="1:4" x14ac:dyDescent="0.25">
      <c r="A9" s="328">
        <v>0.5</v>
      </c>
      <c r="B9" s="328">
        <v>0.1</v>
      </c>
      <c r="C9" s="329">
        <v>0.25</v>
      </c>
      <c r="D9" s="328">
        <v>0.25</v>
      </c>
    </row>
    <row r="10" spans="1:4" x14ac:dyDescent="0.25">
      <c r="A10" s="321"/>
      <c r="B10" s="328">
        <v>0.15</v>
      </c>
      <c r="C10" s="329">
        <v>0.3</v>
      </c>
      <c r="D10" s="321"/>
    </row>
    <row r="11" spans="1:4" x14ac:dyDescent="0.25">
      <c r="A11" s="321"/>
      <c r="B11" s="328">
        <v>0.2</v>
      </c>
      <c r="C11" s="329">
        <v>0.35</v>
      </c>
      <c r="D11" s="321"/>
    </row>
    <row r="12" spans="1:4" x14ac:dyDescent="0.25">
      <c r="A12" s="321"/>
      <c r="B12" s="328">
        <v>0.25</v>
      </c>
      <c r="C12" s="329">
        <v>0.4</v>
      </c>
      <c r="D12" s="321"/>
    </row>
    <row r="13" spans="1:4" x14ac:dyDescent="0.25">
      <c r="A13" s="321"/>
      <c r="B13" s="328"/>
      <c r="C13" s="329">
        <v>0.45</v>
      </c>
      <c r="D13" s="321"/>
    </row>
    <row r="14" spans="1:4" x14ac:dyDescent="0.25">
      <c r="A14" s="321"/>
      <c r="B14" s="328"/>
      <c r="C14" s="329">
        <v>0.5</v>
      </c>
      <c r="D14" s="321"/>
    </row>
  </sheetData>
  <sheetProtection algorithmName="SHA-512" hashValue="+wFJmX/rlh/OTWiXpKeEKyV84ukbom1zqqLAdmIzfnztVrlofRcgadbWvEe8AyR5ntyOFg0LMzvdoZzAGDJmfA==" saltValue="eStEgJ/zOV8aGtaTX/xJ0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5276-1BC5-4AA2-9DF5-BECFAFF13FC5}">
  <sheetPr>
    <tabColor rgb="FF00B0F0"/>
  </sheetPr>
  <dimension ref="B1:P20"/>
  <sheetViews>
    <sheetView view="pageBreakPreview" zoomScale="60" zoomScaleNormal="100" workbookViewId="0">
      <selection activeCell="A6" sqref="A6:XFD6"/>
    </sheetView>
  </sheetViews>
  <sheetFormatPr defaultRowHeight="12.75" x14ac:dyDescent="0.2"/>
  <cols>
    <col min="1" max="1" width="9.140625" style="189"/>
    <col min="2" max="2" width="44.85546875" style="189" customWidth="1"/>
    <col min="3" max="3" width="9.140625" style="189"/>
    <col min="4" max="4" width="11.140625" style="189" customWidth="1"/>
    <col min="5" max="12" width="9.140625" style="189" customWidth="1"/>
    <col min="13" max="14" width="9.140625" style="189"/>
    <col min="15" max="16" width="12.140625" style="189" customWidth="1"/>
    <col min="17" max="191" width="9.140625" style="189"/>
    <col min="192" max="192" width="44.85546875" style="189" customWidth="1"/>
    <col min="193" max="193" width="9.140625" style="189"/>
    <col min="194" max="194" width="0" style="189" hidden="1" customWidth="1"/>
    <col min="195" max="195" width="11.140625" style="189" customWidth="1"/>
    <col min="196" max="205" width="9.140625" style="189"/>
    <col min="206" max="206" width="12.140625" style="189" customWidth="1"/>
    <col min="207" max="222" width="11.140625" style="189" customWidth="1"/>
    <col min="223" max="223" width="10.140625" style="189" customWidth="1"/>
    <col min="224" max="227" width="11.140625" style="189" customWidth="1"/>
    <col min="228" max="228" width="12.140625" style="189" bestFit="1" customWidth="1"/>
    <col min="229" max="229" width="11.140625" style="189" customWidth="1"/>
    <col min="230" max="230" width="12.140625" style="189" customWidth="1"/>
    <col min="231" max="232" width="11.140625" style="189" customWidth="1"/>
    <col min="233" max="233" width="12.140625" style="189" customWidth="1"/>
    <col min="234" max="236" width="11.140625" style="189" customWidth="1"/>
    <col min="237" max="237" width="12.140625" style="189" customWidth="1"/>
    <col min="238" max="240" width="11.140625" style="189" customWidth="1"/>
    <col min="241" max="244" width="12.140625" style="189" customWidth="1"/>
    <col min="245" max="245" width="11.140625" style="189" customWidth="1"/>
    <col min="246" max="272" width="12.140625" style="189" customWidth="1"/>
    <col min="273" max="447" width="9.140625" style="189"/>
    <col min="448" max="448" width="44.85546875" style="189" customWidth="1"/>
    <col min="449" max="449" width="9.140625" style="189"/>
    <col min="450" max="450" width="0" style="189" hidden="1" customWidth="1"/>
    <col min="451" max="451" width="11.140625" style="189" customWidth="1"/>
    <col min="452" max="461" width="9.140625" style="189"/>
    <col min="462" max="462" width="12.140625" style="189" customWidth="1"/>
    <col min="463" max="478" width="11.140625" style="189" customWidth="1"/>
    <col min="479" max="479" width="10.140625" style="189" customWidth="1"/>
    <col min="480" max="483" width="11.140625" style="189" customWidth="1"/>
    <col min="484" max="484" width="12.140625" style="189" bestFit="1" customWidth="1"/>
    <col min="485" max="485" width="11.140625" style="189" customWidth="1"/>
    <col min="486" max="486" width="12.140625" style="189" customWidth="1"/>
    <col min="487" max="488" width="11.140625" style="189" customWidth="1"/>
    <col min="489" max="489" width="12.140625" style="189" customWidth="1"/>
    <col min="490" max="492" width="11.140625" style="189" customWidth="1"/>
    <col min="493" max="493" width="12.140625" style="189" customWidth="1"/>
    <col min="494" max="496" width="11.140625" style="189" customWidth="1"/>
    <col min="497" max="500" width="12.140625" style="189" customWidth="1"/>
    <col min="501" max="501" width="11.140625" style="189" customWidth="1"/>
    <col min="502" max="528" width="12.140625" style="189" customWidth="1"/>
    <col min="529" max="703" width="9.140625" style="189"/>
    <col min="704" max="704" width="44.85546875" style="189" customWidth="1"/>
    <col min="705" max="705" width="9.140625" style="189"/>
    <col min="706" max="706" width="0" style="189" hidden="1" customWidth="1"/>
    <col min="707" max="707" width="11.140625" style="189" customWidth="1"/>
    <col min="708" max="717" width="9.140625" style="189"/>
    <col min="718" max="718" width="12.140625" style="189" customWidth="1"/>
    <col min="719" max="734" width="11.140625" style="189" customWidth="1"/>
    <col min="735" max="735" width="10.140625" style="189" customWidth="1"/>
    <col min="736" max="739" width="11.140625" style="189" customWidth="1"/>
    <col min="740" max="740" width="12.140625" style="189" bestFit="1" customWidth="1"/>
    <col min="741" max="741" width="11.140625" style="189" customWidth="1"/>
    <col min="742" max="742" width="12.140625" style="189" customWidth="1"/>
    <col min="743" max="744" width="11.140625" style="189" customWidth="1"/>
    <col min="745" max="745" width="12.140625" style="189" customWidth="1"/>
    <col min="746" max="748" width="11.140625" style="189" customWidth="1"/>
    <col min="749" max="749" width="12.140625" style="189" customWidth="1"/>
    <col min="750" max="752" width="11.140625" style="189" customWidth="1"/>
    <col min="753" max="756" width="12.140625" style="189" customWidth="1"/>
    <col min="757" max="757" width="11.140625" style="189" customWidth="1"/>
    <col min="758" max="784" width="12.140625" style="189" customWidth="1"/>
    <col min="785" max="959" width="9.140625" style="189"/>
    <col min="960" max="960" width="44.85546875" style="189" customWidth="1"/>
    <col min="961" max="961" width="9.140625" style="189"/>
    <col min="962" max="962" width="0" style="189" hidden="1" customWidth="1"/>
    <col min="963" max="963" width="11.140625" style="189" customWidth="1"/>
    <col min="964" max="973" width="9.140625" style="189"/>
    <col min="974" max="974" width="12.140625" style="189" customWidth="1"/>
    <col min="975" max="990" width="11.140625" style="189" customWidth="1"/>
    <col min="991" max="991" width="10.140625" style="189" customWidth="1"/>
    <col min="992" max="995" width="11.140625" style="189" customWidth="1"/>
    <col min="996" max="996" width="12.140625" style="189" bestFit="1" customWidth="1"/>
    <col min="997" max="997" width="11.140625" style="189" customWidth="1"/>
    <col min="998" max="998" width="12.140625" style="189" customWidth="1"/>
    <col min="999" max="1000" width="11.140625" style="189" customWidth="1"/>
    <col min="1001" max="1001" width="12.140625" style="189" customWidth="1"/>
    <col min="1002" max="1004" width="11.140625" style="189" customWidth="1"/>
    <col min="1005" max="1005" width="12.140625" style="189" customWidth="1"/>
    <col min="1006" max="1008" width="11.140625" style="189" customWidth="1"/>
    <col min="1009" max="1012" width="12.140625" style="189" customWidth="1"/>
    <col min="1013" max="1013" width="11.140625" style="189" customWidth="1"/>
    <col min="1014" max="1040" width="12.140625" style="189" customWidth="1"/>
    <col min="1041" max="1215" width="9.140625" style="189"/>
    <col min="1216" max="1216" width="44.85546875" style="189" customWidth="1"/>
    <col min="1217" max="1217" width="9.140625" style="189"/>
    <col min="1218" max="1218" width="0" style="189" hidden="1" customWidth="1"/>
    <col min="1219" max="1219" width="11.140625" style="189" customWidth="1"/>
    <col min="1220" max="1229" width="9.140625" style="189"/>
    <col min="1230" max="1230" width="12.140625" style="189" customWidth="1"/>
    <col min="1231" max="1246" width="11.140625" style="189" customWidth="1"/>
    <col min="1247" max="1247" width="10.140625" style="189" customWidth="1"/>
    <col min="1248" max="1251" width="11.140625" style="189" customWidth="1"/>
    <col min="1252" max="1252" width="12.140625" style="189" bestFit="1" customWidth="1"/>
    <col min="1253" max="1253" width="11.140625" style="189" customWidth="1"/>
    <col min="1254" max="1254" width="12.140625" style="189" customWidth="1"/>
    <col min="1255" max="1256" width="11.140625" style="189" customWidth="1"/>
    <col min="1257" max="1257" width="12.140625" style="189" customWidth="1"/>
    <col min="1258" max="1260" width="11.140625" style="189" customWidth="1"/>
    <col min="1261" max="1261" width="12.140625" style="189" customWidth="1"/>
    <col min="1262" max="1264" width="11.140625" style="189" customWidth="1"/>
    <col min="1265" max="1268" width="12.140625" style="189" customWidth="1"/>
    <col min="1269" max="1269" width="11.140625" style="189" customWidth="1"/>
    <col min="1270" max="1296" width="12.140625" style="189" customWidth="1"/>
    <col min="1297" max="1471" width="9.140625" style="189"/>
    <col min="1472" max="1472" width="44.85546875" style="189" customWidth="1"/>
    <col min="1473" max="1473" width="9.140625" style="189"/>
    <col min="1474" max="1474" width="0" style="189" hidden="1" customWidth="1"/>
    <col min="1475" max="1475" width="11.140625" style="189" customWidth="1"/>
    <col min="1476" max="1485" width="9.140625" style="189"/>
    <col min="1486" max="1486" width="12.140625" style="189" customWidth="1"/>
    <col min="1487" max="1502" width="11.140625" style="189" customWidth="1"/>
    <col min="1503" max="1503" width="10.140625" style="189" customWidth="1"/>
    <col min="1504" max="1507" width="11.140625" style="189" customWidth="1"/>
    <col min="1508" max="1508" width="12.140625" style="189" bestFit="1" customWidth="1"/>
    <col min="1509" max="1509" width="11.140625" style="189" customWidth="1"/>
    <col min="1510" max="1510" width="12.140625" style="189" customWidth="1"/>
    <col min="1511" max="1512" width="11.140625" style="189" customWidth="1"/>
    <col min="1513" max="1513" width="12.140625" style="189" customWidth="1"/>
    <col min="1514" max="1516" width="11.140625" style="189" customWidth="1"/>
    <col min="1517" max="1517" width="12.140625" style="189" customWidth="1"/>
    <col min="1518" max="1520" width="11.140625" style="189" customWidth="1"/>
    <col min="1521" max="1524" width="12.140625" style="189" customWidth="1"/>
    <col min="1525" max="1525" width="11.140625" style="189" customWidth="1"/>
    <col min="1526" max="1552" width="12.140625" style="189" customWidth="1"/>
    <col min="1553" max="1727" width="9.140625" style="189"/>
    <col min="1728" max="1728" width="44.85546875" style="189" customWidth="1"/>
    <col min="1729" max="1729" width="9.140625" style="189"/>
    <col min="1730" max="1730" width="0" style="189" hidden="1" customWidth="1"/>
    <col min="1731" max="1731" width="11.140625" style="189" customWidth="1"/>
    <col min="1732" max="1741" width="9.140625" style="189"/>
    <col min="1742" max="1742" width="12.140625" style="189" customWidth="1"/>
    <col min="1743" max="1758" width="11.140625" style="189" customWidth="1"/>
    <col min="1759" max="1759" width="10.140625" style="189" customWidth="1"/>
    <col min="1760" max="1763" width="11.140625" style="189" customWidth="1"/>
    <col min="1764" max="1764" width="12.140625" style="189" bestFit="1" customWidth="1"/>
    <col min="1765" max="1765" width="11.140625" style="189" customWidth="1"/>
    <col min="1766" max="1766" width="12.140625" style="189" customWidth="1"/>
    <col min="1767" max="1768" width="11.140625" style="189" customWidth="1"/>
    <col min="1769" max="1769" width="12.140625" style="189" customWidth="1"/>
    <col min="1770" max="1772" width="11.140625" style="189" customWidth="1"/>
    <col min="1773" max="1773" width="12.140625" style="189" customWidth="1"/>
    <col min="1774" max="1776" width="11.140625" style="189" customWidth="1"/>
    <col min="1777" max="1780" width="12.140625" style="189" customWidth="1"/>
    <col min="1781" max="1781" width="11.140625" style="189" customWidth="1"/>
    <col min="1782" max="1808" width="12.140625" style="189" customWidth="1"/>
    <col min="1809" max="1983" width="9.140625" style="189"/>
    <col min="1984" max="1984" width="44.85546875" style="189" customWidth="1"/>
    <col min="1985" max="1985" width="9.140625" style="189"/>
    <col min="1986" max="1986" width="0" style="189" hidden="1" customWidth="1"/>
    <col min="1987" max="1987" width="11.140625" style="189" customWidth="1"/>
    <col min="1988" max="1997" width="9.140625" style="189"/>
    <col min="1998" max="1998" width="12.140625" style="189" customWidth="1"/>
    <col min="1999" max="2014" width="11.140625" style="189" customWidth="1"/>
    <col min="2015" max="2015" width="10.140625" style="189" customWidth="1"/>
    <col min="2016" max="2019" width="11.140625" style="189" customWidth="1"/>
    <col min="2020" max="2020" width="12.140625" style="189" bestFit="1" customWidth="1"/>
    <col min="2021" max="2021" width="11.140625" style="189" customWidth="1"/>
    <col min="2022" max="2022" width="12.140625" style="189" customWidth="1"/>
    <col min="2023" max="2024" width="11.140625" style="189" customWidth="1"/>
    <col min="2025" max="2025" width="12.140625" style="189" customWidth="1"/>
    <col min="2026" max="2028" width="11.140625" style="189" customWidth="1"/>
    <col min="2029" max="2029" width="12.140625" style="189" customWidth="1"/>
    <col min="2030" max="2032" width="11.140625" style="189" customWidth="1"/>
    <col min="2033" max="2036" width="12.140625" style="189" customWidth="1"/>
    <col min="2037" max="2037" width="11.140625" style="189" customWidth="1"/>
    <col min="2038" max="2064" width="12.140625" style="189" customWidth="1"/>
    <col min="2065" max="2239" width="9.140625" style="189"/>
    <col min="2240" max="2240" width="44.85546875" style="189" customWidth="1"/>
    <col min="2241" max="2241" width="9.140625" style="189"/>
    <col min="2242" max="2242" width="0" style="189" hidden="1" customWidth="1"/>
    <col min="2243" max="2243" width="11.140625" style="189" customWidth="1"/>
    <col min="2244" max="2253" width="9.140625" style="189"/>
    <col min="2254" max="2254" width="12.140625" style="189" customWidth="1"/>
    <col min="2255" max="2270" width="11.140625" style="189" customWidth="1"/>
    <col min="2271" max="2271" width="10.140625" style="189" customWidth="1"/>
    <col min="2272" max="2275" width="11.140625" style="189" customWidth="1"/>
    <col min="2276" max="2276" width="12.140625" style="189" bestFit="1" customWidth="1"/>
    <col min="2277" max="2277" width="11.140625" style="189" customWidth="1"/>
    <col min="2278" max="2278" width="12.140625" style="189" customWidth="1"/>
    <col min="2279" max="2280" width="11.140625" style="189" customWidth="1"/>
    <col min="2281" max="2281" width="12.140625" style="189" customWidth="1"/>
    <col min="2282" max="2284" width="11.140625" style="189" customWidth="1"/>
    <col min="2285" max="2285" width="12.140625" style="189" customWidth="1"/>
    <col min="2286" max="2288" width="11.140625" style="189" customWidth="1"/>
    <col min="2289" max="2292" width="12.140625" style="189" customWidth="1"/>
    <col min="2293" max="2293" width="11.140625" style="189" customWidth="1"/>
    <col min="2294" max="2320" width="12.140625" style="189" customWidth="1"/>
    <col min="2321" max="2495" width="9.140625" style="189"/>
    <col min="2496" max="2496" width="44.85546875" style="189" customWidth="1"/>
    <col min="2497" max="2497" width="9.140625" style="189"/>
    <col min="2498" max="2498" width="0" style="189" hidden="1" customWidth="1"/>
    <col min="2499" max="2499" width="11.140625" style="189" customWidth="1"/>
    <col min="2500" max="2509" width="9.140625" style="189"/>
    <col min="2510" max="2510" width="12.140625" style="189" customWidth="1"/>
    <col min="2511" max="2526" width="11.140625" style="189" customWidth="1"/>
    <col min="2527" max="2527" width="10.140625" style="189" customWidth="1"/>
    <col min="2528" max="2531" width="11.140625" style="189" customWidth="1"/>
    <col min="2532" max="2532" width="12.140625" style="189" bestFit="1" customWidth="1"/>
    <col min="2533" max="2533" width="11.140625" style="189" customWidth="1"/>
    <col min="2534" max="2534" width="12.140625" style="189" customWidth="1"/>
    <col min="2535" max="2536" width="11.140625" style="189" customWidth="1"/>
    <col min="2537" max="2537" width="12.140625" style="189" customWidth="1"/>
    <col min="2538" max="2540" width="11.140625" style="189" customWidth="1"/>
    <col min="2541" max="2541" width="12.140625" style="189" customWidth="1"/>
    <col min="2542" max="2544" width="11.140625" style="189" customWidth="1"/>
    <col min="2545" max="2548" width="12.140625" style="189" customWidth="1"/>
    <col min="2549" max="2549" width="11.140625" style="189" customWidth="1"/>
    <col min="2550" max="2576" width="12.140625" style="189" customWidth="1"/>
    <col min="2577" max="2751" width="9.140625" style="189"/>
    <col min="2752" max="2752" width="44.85546875" style="189" customWidth="1"/>
    <col min="2753" max="2753" width="9.140625" style="189"/>
    <col min="2754" max="2754" width="0" style="189" hidden="1" customWidth="1"/>
    <col min="2755" max="2755" width="11.140625" style="189" customWidth="1"/>
    <col min="2756" max="2765" width="9.140625" style="189"/>
    <col min="2766" max="2766" width="12.140625" style="189" customWidth="1"/>
    <col min="2767" max="2782" width="11.140625" style="189" customWidth="1"/>
    <col min="2783" max="2783" width="10.140625" style="189" customWidth="1"/>
    <col min="2784" max="2787" width="11.140625" style="189" customWidth="1"/>
    <col min="2788" max="2788" width="12.140625" style="189" bestFit="1" customWidth="1"/>
    <col min="2789" max="2789" width="11.140625" style="189" customWidth="1"/>
    <col min="2790" max="2790" width="12.140625" style="189" customWidth="1"/>
    <col min="2791" max="2792" width="11.140625" style="189" customWidth="1"/>
    <col min="2793" max="2793" width="12.140625" style="189" customWidth="1"/>
    <col min="2794" max="2796" width="11.140625" style="189" customWidth="1"/>
    <col min="2797" max="2797" width="12.140625" style="189" customWidth="1"/>
    <col min="2798" max="2800" width="11.140625" style="189" customWidth="1"/>
    <col min="2801" max="2804" width="12.140625" style="189" customWidth="1"/>
    <col min="2805" max="2805" width="11.140625" style="189" customWidth="1"/>
    <col min="2806" max="2832" width="12.140625" style="189" customWidth="1"/>
    <col min="2833" max="3007" width="9.140625" style="189"/>
    <col min="3008" max="3008" width="44.85546875" style="189" customWidth="1"/>
    <col min="3009" max="3009" width="9.140625" style="189"/>
    <col min="3010" max="3010" width="0" style="189" hidden="1" customWidth="1"/>
    <col min="3011" max="3011" width="11.140625" style="189" customWidth="1"/>
    <col min="3012" max="3021" width="9.140625" style="189"/>
    <col min="3022" max="3022" width="12.140625" style="189" customWidth="1"/>
    <col min="3023" max="3038" width="11.140625" style="189" customWidth="1"/>
    <col min="3039" max="3039" width="10.140625" style="189" customWidth="1"/>
    <col min="3040" max="3043" width="11.140625" style="189" customWidth="1"/>
    <col min="3044" max="3044" width="12.140625" style="189" bestFit="1" customWidth="1"/>
    <col min="3045" max="3045" width="11.140625" style="189" customWidth="1"/>
    <col min="3046" max="3046" width="12.140625" style="189" customWidth="1"/>
    <col min="3047" max="3048" width="11.140625" style="189" customWidth="1"/>
    <col min="3049" max="3049" width="12.140625" style="189" customWidth="1"/>
    <col min="3050" max="3052" width="11.140625" style="189" customWidth="1"/>
    <col min="3053" max="3053" width="12.140625" style="189" customWidth="1"/>
    <col min="3054" max="3056" width="11.140625" style="189" customWidth="1"/>
    <col min="3057" max="3060" width="12.140625" style="189" customWidth="1"/>
    <col min="3061" max="3061" width="11.140625" style="189" customWidth="1"/>
    <col min="3062" max="3088" width="12.140625" style="189" customWidth="1"/>
    <col min="3089" max="3263" width="9.140625" style="189"/>
    <col min="3264" max="3264" width="44.85546875" style="189" customWidth="1"/>
    <col min="3265" max="3265" width="9.140625" style="189"/>
    <col min="3266" max="3266" width="0" style="189" hidden="1" customWidth="1"/>
    <col min="3267" max="3267" width="11.140625" style="189" customWidth="1"/>
    <col min="3268" max="3277" width="9.140625" style="189"/>
    <col min="3278" max="3278" width="12.140625" style="189" customWidth="1"/>
    <col min="3279" max="3294" width="11.140625" style="189" customWidth="1"/>
    <col min="3295" max="3295" width="10.140625" style="189" customWidth="1"/>
    <col min="3296" max="3299" width="11.140625" style="189" customWidth="1"/>
    <col min="3300" max="3300" width="12.140625" style="189" bestFit="1" customWidth="1"/>
    <col min="3301" max="3301" width="11.140625" style="189" customWidth="1"/>
    <col min="3302" max="3302" width="12.140625" style="189" customWidth="1"/>
    <col min="3303" max="3304" width="11.140625" style="189" customWidth="1"/>
    <col min="3305" max="3305" width="12.140625" style="189" customWidth="1"/>
    <col min="3306" max="3308" width="11.140625" style="189" customWidth="1"/>
    <col min="3309" max="3309" width="12.140625" style="189" customWidth="1"/>
    <col min="3310" max="3312" width="11.140625" style="189" customWidth="1"/>
    <col min="3313" max="3316" width="12.140625" style="189" customWidth="1"/>
    <col min="3317" max="3317" width="11.140625" style="189" customWidth="1"/>
    <col min="3318" max="3344" width="12.140625" style="189" customWidth="1"/>
    <col min="3345" max="3519" width="9.140625" style="189"/>
    <col min="3520" max="3520" width="44.85546875" style="189" customWidth="1"/>
    <col min="3521" max="3521" width="9.140625" style="189"/>
    <col min="3522" max="3522" width="0" style="189" hidden="1" customWidth="1"/>
    <col min="3523" max="3523" width="11.140625" style="189" customWidth="1"/>
    <col min="3524" max="3533" width="9.140625" style="189"/>
    <col min="3534" max="3534" width="12.140625" style="189" customWidth="1"/>
    <col min="3535" max="3550" width="11.140625" style="189" customWidth="1"/>
    <col min="3551" max="3551" width="10.140625" style="189" customWidth="1"/>
    <col min="3552" max="3555" width="11.140625" style="189" customWidth="1"/>
    <col min="3556" max="3556" width="12.140625" style="189" bestFit="1" customWidth="1"/>
    <col min="3557" max="3557" width="11.140625" style="189" customWidth="1"/>
    <col min="3558" max="3558" width="12.140625" style="189" customWidth="1"/>
    <col min="3559" max="3560" width="11.140625" style="189" customWidth="1"/>
    <col min="3561" max="3561" width="12.140625" style="189" customWidth="1"/>
    <col min="3562" max="3564" width="11.140625" style="189" customWidth="1"/>
    <col min="3565" max="3565" width="12.140625" style="189" customWidth="1"/>
    <col min="3566" max="3568" width="11.140625" style="189" customWidth="1"/>
    <col min="3569" max="3572" width="12.140625" style="189" customWidth="1"/>
    <col min="3573" max="3573" width="11.140625" style="189" customWidth="1"/>
    <col min="3574" max="3600" width="12.140625" style="189" customWidth="1"/>
    <col min="3601" max="3775" width="9.140625" style="189"/>
    <col min="3776" max="3776" width="44.85546875" style="189" customWidth="1"/>
    <col min="3777" max="3777" width="9.140625" style="189"/>
    <col min="3778" max="3778" width="0" style="189" hidden="1" customWidth="1"/>
    <col min="3779" max="3779" width="11.140625" style="189" customWidth="1"/>
    <col min="3780" max="3789" width="9.140625" style="189"/>
    <col min="3790" max="3790" width="12.140625" style="189" customWidth="1"/>
    <col min="3791" max="3806" width="11.140625" style="189" customWidth="1"/>
    <col min="3807" max="3807" width="10.140625" style="189" customWidth="1"/>
    <col min="3808" max="3811" width="11.140625" style="189" customWidth="1"/>
    <col min="3812" max="3812" width="12.140625" style="189" bestFit="1" customWidth="1"/>
    <col min="3813" max="3813" width="11.140625" style="189" customWidth="1"/>
    <col min="3814" max="3814" width="12.140625" style="189" customWidth="1"/>
    <col min="3815" max="3816" width="11.140625" style="189" customWidth="1"/>
    <col min="3817" max="3817" width="12.140625" style="189" customWidth="1"/>
    <col min="3818" max="3820" width="11.140625" style="189" customWidth="1"/>
    <col min="3821" max="3821" width="12.140625" style="189" customWidth="1"/>
    <col min="3822" max="3824" width="11.140625" style="189" customWidth="1"/>
    <col min="3825" max="3828" width="12.140625" style="189" customWidth="1"/>
    <col min="3829" max="3829" width="11.140625" style="189" customWidth="1"/>
    <col min="3830" max="3856" width="12.140625" style="189" customWidth="1"/>
    <col min="3857" max="4031" width="9.140625" style="189"/>
    <col min="4032" max="4032" width="44.85546875" style="189" customWidth="1"/>
    <col min="4033" max="4033" width="9.140625" style="189"/>
    <col min="4034" max="4034" width="0" style="189" hidden="1" customWidth="1"/>
    <col min="4035" max="4035" width="11.140625" style="189" customWidth="1"/>
    <col min="4036" max="4045" width="9.140625" style="189"/>
    <col min="4046" max="4046" width="12.140625" style="189" customWidth="1"/>
    <col min="4047" max="4062" width="11.140625" style="189" customWidth="1"/>
    <col min="4063" max="4063" width="10.140625" style="189" customWidth="1"/>
    <col min="4064" max="4067" width="11.140625" style="189" customWidth="1"/>
    <col min="4068" max="4068" width="12.140625" style="189" bestFit="1" customWidth="1"/>
    <col min="4069" max="4069" width="11.140625" style="189" customWidth="1"/>
    <col min="4070" max="4070" width="12.140625" style="189" customWidth="1"/>
    <col min="4071" max="4072" width="11.140625" style="189" customWidth="1"/>
    <col min="4073" max="4073" width="12.140625" style="189" customWidth="1"/>
    <col min="4074" max="4076" width="11.140625" style="189" customWidth="1"/>
    <col min="4077" max="4077" width="12.140625" style="189" customWidth="1"/>
    <col min="4078" max="4080" width="11.140625" style="189" customWidth="1"/>
    <col min="4081" max="4084" width="12.140625" style="189" customWidth="1"/>
    <col min="4085" max="4085" width="11.140625" style="189" customWidth="1"/>
    <col min="4086" max="4112" width="12.140625" style="189" customWidth="1"/>
    <col min="4113" max="4287" width="9.140625" style="189"/>
    <col min="4288" max="4288" width="44.85546875" style="189" customWidth="1"/>
    <col min="4289" max="4289" width="9.140625" style="189"/>
    <col min="4290" max="4290" width="0" style="189" hidden="1" customWidth="1"/>
    <col min="4291" max="4291" width="11.140625" style="189" customWidth="1"/>
    <col min="4292" max="4301" width="9.140625" style="189"/>
    <col min="4302" max="4302" width="12.140625" style="189" customWidth="1"/>
    <col min="4303" max="4318" width="11.140625" style="189" customWidth="1"/>
    <col min="4319" max="4319" width="10.140625" style="189" customWidth="1"/>
    <col min="4320" max="4323" width="11.140625" style="189" customWidth="1"/>
    <col min="4324" max="4324" width="12.140625" style="189" bestFit="1" customWidth="1"/>
    <col min="4325" max="4325" width="11.140625" style="189" customWidth="1"/>
    <col min="4326" max="4326" width="12.140625" style="189" customWidth="1"/>
    <col min="4327" max="4328" width="11.140625" style="189" customWidth="1"/>
    <col min="4329" max="4329" width="12.140625" style="189" customWidth="1"/>
    <col min="4330" max="4332" width="11.140625" style="189" customWidth="1"/>
    <col min="4333" max="4333" width="12.140625" style="189" customWidth="1"/>
    <col min="4334" max="4336" width="11.140625" style="189" customWidth="1"/>
    <col min="4337" max="4340" width="12.140625" style="189" customWidth="1"/>
    <col min="4341" max="4341" width="11.140625" style="189" customWidth="1"/>
    <col min="4342" max="4368" width="12.140625" style="189" customWidth="1"/>
    <col min="4369" max="4543" width="9.140625" style="189"/>
    <col min="4544" max="4544" width="44.85546875" style="189" customWidth="1"/>
    <col min="4545" max="4545" width="9.140625" style="189"/>
    <col min="4546" max="4546" width="0" style="189" hidden="1" customWidth="1"/>
    <col min="4547" max="4547" width="11.140625" style="189" customWidth="1"/>
    <col min="4548" max="4557" width="9.140625" style="189"/>
    <col min="4558" max="4558" width="12.140625" style="189" customWidth="1"/>
    <col min="4559" max="4574" width="11.140625" style="189" customWidth="1"/>
    <col min="4575" max="4575" width="10.140625" style="189" customWidth="1"/>
    <col min="4576" max="4579" width="11.140625" style="189" customWidth="1"/>
    <col min="4580" max="4580" width="12.140625" style="189" bestFit="1" customWidth="1"/>
    <col min="4581" max="4581" width="11.140625" style="189" customWidth="1"/>
    <col min="4582" max="4582" width="12.140625" style="189" customWidth="1"/>
    <col min="4583" max="4584" width="11.140625" style="189" customWidth="1"/>
    <col min="4585" max="4585" width="12.140625" style="189" customWidth="1"/>
    <col min="4586" max="4588" width="11.140625" style="189" customWidth="1"/>
    <col min="4589" max="4589" width="12.140625" style="189" customWidth="1"/>
    <col min="4590" max="4592" width="11.140625" style="189" customWidth="1"/>
    <col min="4593" max="4596" width="12.140625" style="189" customWidth="1"/>
    <col min="4597" max="4597" width="11.140625" style="189" customWidth="1"/>
    <col min="4598" max="4624" width="12.140625" style="189" customWidth="1"/>
    <col min="4625" max="4799" width="9.140625" style="189"/>
    <col min="4800" max="4800" width="44.85546875" style="189" customWidth="1"/>
    <col min="4801" max="4801" width="9.140625" style="189"/>
    <col min="4802" max="4802" width="0" style="189" hidden="1" customWidth="1"/>
    <col min="4803" max="4803" width="11.140625" style="189" customWidth="1"/>
    <col min="4804" max="4813" width="9.140625" style="189"/>
    <col min="4814" max="4814" width="12.140625" style="189" customWidth="1"/>
    <col min="4815" max="4830" width="11.140625" style="189" customWidth="1"/>
    <col min="4831" max="4831" width="10.140625" style="189" customWidth="1"/>
    <col min="4832" max="4835" width="11.140625" style="189" customWidth="1"/>
    <col min="4836" max="4836" width="12.140625" style="189" bestFit="1" customWidth="1"/>
    <col min="4837" max="4837" width="11.140625" style="189" customWidth="1"/>
    <col min="4838" max="4838" width="12.140625" style="189" customWidth="1"/>
    <col min="4839" max="4840" width="11.140625" style="189" customWidth="1"/>
    <col min="4841" max="4841" width="12.140625" style="189" customWidth="1"/>
    <col min="4842" max="4844" width="11.140625" style="189" customWidth="1"/>
    <col min="4845" max="4845" width="12.140625" style="189" customWidth="1"/>
    <col min="4846" max="4848" width="11.140625" style="189" customWidth="1"/>
    <col min="4849" max="4852" width="12.140625" style="189" customWidth="1"/>
    <col min="4853" max="4853" width="11.140625" style="189" customWidth="1"/>
    <col min="4854" max="4880" width="12.140625" style="189" customWidth="1"/>
    <col min="4881" max="5055" width="9.140625" style="189"/>
    <col min="5056" max="5056" width="44.85546875" style="189" customWidth="1"/>
    <col min="5057" max="5057" width="9.140625" style="189"/>
    <col min="5058" max="5058" width="0" style="189" hidden="1" customWidth="1"/>
    <col min="5059" max="5059" width="11.140625" style="189" customWidth="1"/>
    <col min="5060" max="5069" width="9.140625" style="189"/>
    <col min="5070" max="5070" width="12.140625" style="189" customWidth="1"/>
    <col min="5071" max="5086" width="11.140625" style="189" customWidth="1"/>
    <col min="5087" max="5087" width="10.140625" style="189" customWidth="1"/>
    <col min="5088" max="5091" width="11.140625" style="189" customWidth="1"/>
    <col min="5092" max="5092" width="12.140625" style="189" bestFit="1" customWidth="1"/>
    <col min="5093" max="5093" width="11.140625" style="189" customWidth="1"/>
    <col min="5094" max="5094" width="12.140625" style="189" customWidth="1"/>
    <col min="5095" max="5096" width="11.140625" style="189" customWidth="1"/>
    <col min="5097" max="5097" width="12.140625" style="189" customWidth="1"/>
    <col min="5098" max="5100" width="11.140625" style="189" customWidth="1"/>
    <col min="5101" max="5101" width="12.140625" style="189" customWidth="1"/>
    <col min="5102" max="5104" width="11.140625" style="189" customWidth="1"/>
    <col min="5105" max="5108" width="12.140625" style="189" customWidth="1"/>
    <col min="5109" max="5109" width="11.140625" style="189" customWidth="1"/>
    <col min="5110" max="5136" width="12.140625" style="189" customWidth="1"/>
    <col min="5137" max="5311" width="9.140625" style="189"/>
    <col min="5312" max="5312" width="44.85546875" style="189" customWidth="1"/>
    <col min="5313" max="5313" width="9.140625" style="189"/>
    <col min="5314" max="5314" width="0" style="189" hidden="1" customWidth="1"/>
    <col min="5315" max="5315" width="11.140625" style="189" customWidth="1"/>
    <col min="5316" max="5325" width="9.140625" style="189"/>
    <col min="5326" max="5326" width="12.140625" style="189" customWidth="1"/>
    <col min="5327" max="5342" width="11.140625" style="189" customWidth="1"/>
    <col min="5343" max="5343" width="10.140625" style="189" customWidth="1"/>
    <col min="5344" max="5347" width="11.140625" style="189" customWidth="1"/>
    <col min="5348" max="5348" width="12.140625" style="189" bestFit="1" customWidth="1"/>
    <col min="5349" max="5349" width="11.140625" style="189" customWidth="1"/>
    <col min="5350" max="5350" width="12.140625" style="189" customWidth="1"/>
    <col min="5351" max="5352" width="11.140625" style="189" customWidth="1"/>
    <col min="5353" max="5353" width="12.140625" style="189" customWidth="1"/>
    <col min="5354" max="5356" width="11.140625" style="189" customWidth="1"/>
    <col min="5357" max="5357" width="12.140625" style="189" customWidth="1"/>
    <col min="5358" max="5360" width="11.140625" style="189" customWidth="1"/>
    <col min="5361" max="5364" width="12.140625" style="189" customWidth="1"/>
    <col min="5365" max="5365" width="11.140625" style="189" customWidth="1"/>
    <col min="5366" max="5392" width="12.140625" style="189" customWidth="1"/>
    <col min="5393" max="5567" width="9.140625" style="189"/>
    <col min="5568" max="5568" width="44.85546875" style="189" customWidth="1"/>
    <col min="5569" max="5569" width="9.140625" style="189"/>
    <col min="5570" max="5570" width="0" style="189" hidden="1" customWidth="1"/>
    <col min="5571" max="5571" width="11.140625" style="189" customWidth="1"/>
    <col min="5572" max="5581" width="9.140625" style="189"/>
    <col min="5582" max="5582" width="12.140625" style="189" customWidth="1"/>
    <col min="5583" max="5598" width="11.140625" style="189" customWidth="1"/>
    <col min="5599" max="5599" width="10.140625" style="189" customWidth="1"/>
    <col min="5600" max="5603" width="11.140625" style="189" customWidth="1"/>
    <col min="5604" max="5604" width="12.140625" style="189" bestFit="1" customWidth="1"/>
    <col min="5605" max="5605" width="11.140625" style="189" customWidth="1"/>
    <col min="5606" max="5606" width="12.140625" style="189" customWidth="1"/>
    <col min="5607" max="5608" width="11.140625" style="189" customWidth="1"/>
    <col min="5609" max="5609" width="12.140625" style="189" customWidth="1"/>
    <col min="5610" max="5612" width="11.140625" style="189" customWidth="1"/>
    <col min="5613" max="5613" width="12.140625" style="189" customWidth="1"/>
    <col min="5614" max="5616" width="11.140625" style="189" customWidth="1"/>
    <col min="5617" max="5620" width="12.140625" style="189" customWidth="1"/>
    <col min="5621" max="5621" width="11.140625" style="189" customWidth="1"/>
    <col min="5622" max="5648" width="12.140625" style="189" customWidth="1"/>
    <col min="5649" max="5823" width="9.140625" style="189"/>
    <col min="5824" max="5824" width="44.85546875" style="189" customWidth="1"/>
    <col min="5825" max="5825" width="9.140625" style="189"/>
    <col min="5826" max="5826" width="0" style="189" hidden="1" customWidth="1"/>
    <col min="5827" max="5827" width="11.140625" style="189" customWidth="1"/>
    <col min="5828" max="5837" width="9.140625" style="189"/>
    <col min="5838" max="5838" width="12.140625" style="189" customWidth="1"/>
    <col min="5839" max="5854" width="11.140625" style="189" customWidth="1"/>
    <col min="5855" max="5855" width="10.140625" style="189" customWidth="1"/>
    <col min="5856" max="5859" width="11.140625" style="189" customWidth="1"/>
    <col min="5860" max="5860" width="12.140625" style="189" bestFit="1" customWidth="1"/>
    <col min="5861" max="5861" width="11.140625" style="189" customWidth="1"/>
    <col min="5862" max="5862" width="12.140625" style="189" customWidth="1"/>
    <col min="5863" max="5864" width="11.140625" style="189" customWidth="1"/>
    <col min="5865" max="5865" width="12.140625" style="189" customWidth="1"/>
    <col min="5866" max="5868" width="11.140625" style="189" customWidth="1"/>
    <col min="5869" max="5869" width="12.140625" style="189" customWidth="1"/>
    <col min="5870" max="5872" width="11.140625" style="189" customWidth="1"/>
    <col min="5873" max="5876" width="12.140625" style="189" customWidth="1"/>
    <col min="5877" max="5877" width="11.140625" style="189" customWidth="1"/>
    <col min="5878" max="5904" width="12.140625" style="189" customWidth="1"/>
    <col min="5905" max="6079" width="9.140625" style="189"/>
    <col min="6080" max="6080" width="44.85546875" style="189" customWidth="1"/>
    <col min="6081" max="6081" width="9.140625" style="189"/>
    <col min="6082" max="6082" width="0" style="189" hidden="1" customWidth="1"/>
    <col min="6083" max="6083" width="11.140625" style="189" customWidth="1"/>
    <col min="6084" max="6093" width="9.140625" style="189"/>
    <col min="6094" max="6094" width="12.140625" style="189" customWidth="1"/>
    <col min="6095" max="6110" width="11.140625" style="189" customWidth="1"/>
    <col min="6111" max="6111" width="10.140625" style="189" customWidth="1"/>
    <col min="6112" max="6115" width="11.140625" style="189" customWidth="1"/>
    <col min="6116" max="6116" width="12.140625" style="189" bestFit="1" customWidth="1"/>
    <col min="6117" max="6117" width="11.140625" style="189" customWidth="1"/>
    <col min="6118" max="6118" width="12.140625" style="189" customWidth="1"/>
    <col min="6119" max="6120" width="11.140625" style="189" customWidth="1"/>
    <col min="6121" max="6121" width="12.140625" style="189" customWidth="1"/>
    <col min="6122" max="6124" width="11.140625" style="189" customWidth="1"/>
    <col min="6125" max="6125" width="12.140625" style="189" customWidth="1"/>
    <col min="6126" max="6128" width="11.140625" style="189" customWidth="1"/>
    <col min="6129" max="6132" width="12.140625" style="189" customWidth="1"/>
    <col min="6133" max="6133" width="11.140625" style="189" customWidth="1"/>
    <col min="6134" max="6160" width="12.140625" style="189" customWidth="1"/>
    <col min="6161" max="6335" width="9.140625" style="189"/>
    <col min="6336" max="6336" width="44.85546875" style="189" customWidth="1"/>
    <col min="6337" max="6337" width="9.140625" style="189"/>
    <col min="6338" max="6338" width="0" style="189" hidden="1" customWidth="1"/>
    <col min="6339" max="6339" width="11.140625" style="189" customWidth="1"/>
    <col min="6340" max="6349" width="9.140625" style="189"/>
    <col min="6350" max="6350" width="12.140625" style="189" customWidth="1"/>
    <col min="6351" max="6366" width="11.140625" style="189" customWidth="1"/>
    <col min="6367" max="6367" width="10.140625" style="189" customWidth="1"/>
    <col min="6368" max="6371" width="11.140625" style="189" customWidth="1"/>
    <col min="6372" max="6372" width="12.140625" style="189" bestFit="1" customWidth="1"/>
    <col min="6373" max="6373" width="11.140625" style="189" customWidth="1"/>
    <col min="6374" max="6374" width="12.140625" style="189" customWidth="1"/>
    <col min="6375" max="6376" width="11.140625" style="189" customWidth="1"/>
    <col min="6377" max="6377" width="12.140625" style="189" customWidth="1"/>
    <col min="6378" max="6380" width="11.140625" style="189" customWidth="1"/>
    <col min="6381" max="6381" width="12.140625" style="189" customWidth="1"/>
    <col min="6382" max="6384" width="11.140625" style="189" customWidth="1"/>
    <col min="6385" max="6388" width="12.140625" style="189" customWidth="1"/>
    <col min="6389" max="6389" width="11.140625" style="189" customWidth="1"/>
    <col min="6390" max="6416" width="12.140625" style="189" customWidth="1"/>
    <col min="6417" max="6591" width="9.140625" style="189"/>
    <col min="6592" max="6592" width="44.85546875" style="189" customWidth="1"/>
    <col min="6593" max="6593" width="9.140625" style="189"/>
    <col min="6594" max="6594" width="0" style="189" hidden="1" customWidth="1"/>
    <col min="6595" max="6595" width="11.140625" style="189" customWidth="1"/>
    <col min="6596" max="6605" width="9.140625" style="189"/>
    <col min="6606" max="6606" width="12.140625" style="189" customWidth="1"/>
    <col min="6607" max="6622" width="11.140625" style="189" customWidth="1"/>
    <col min="6623" max="6623" width="10.140625" style="189" customWidth="1"/>
    <col min="6624" max="6627" width="11.140625" style="189" customWidth="1"/>
    <col min="6628" max="6628" width="12.140625" style="189" bestFit="1" customWidth="1"/>
    <col min="6629" max="6629" width="11.140625" style="189" customWidth="1"/>
    <col min="6630" max="6630" width="12.140625" style="189" customWidth="1"/>
    <col min="6631" max="6632" width="11.140625" style="189" customWidth="1"/>
    <col min="6633" max="6633" width="12.140625" style="189" customWidth="1"/>
    <col min="6634" max="6636" width="11.140625" style="189" customWidth="1"/>
    <col min="6637" max="6637" width="12.140625" style="189" customWidth="1"/>
    <col min="6638" max="6640" width="11.140625" style="189" customWidth="1"/>
    <col min="6641" max="6644" width="12.140625" style="189" customWidth="1"/>
    <col min="6645" max="6645" width="11.140625" style="189" customWidth="1"/>
    <col min="6646" max="6672" width="12.140625" style="189" customWidth="1"/>
    <col min="6673" max="6847" width="9.140625" style="189"/>
    <col min="6848" max="6848" width="44.85546875" style="189" customWidth="1"/>
    <col min="6849" max="6849" width="9.140625" style="189"/>
    <col min="6850" max="6850" width="0" style="189" hidden="1" customWidth="1"/>
    <col min="6851" max="6851" width="11.140625" style="189" customWidth="1"/>
    <col min="6852" max="6861" width="9.140625" style="189"/>
    <col min="6862" max="6862" width="12.140625" style="189" customWidth="1"/>
    <col min="6863" max="6878" width="11.140625" style="189" customWidth="1"/>
    <col min="6879" max="6879" width="10.140625" style="189" customWidth="1"/>
    <col min="6880" max="6883" width="11.140625" style="189" customWidth="1"/>
    <col min="6884" max="6884" width="12.140625" style="189" bestFit="1" customWidth="1"/>
    <col min="6885" max="6885" width="11.140625" style="189" customWidth="1"/>
    <col min="6886" max="6886" width="12.140625" style="189" customWidth="1"/>
    <col min="6887" max="6888" width="11.140625" style="189" customWidth="1"/>
    <col min="6889" max="6889" width="12.140625" style="189" customWidth="1"/>
    <col min="6890" max="6892" width="11.140625" style="189" customWidth="1"/>
    <col min="6893" max="6893" width="12.140625" style="189" customWidth="1"/>
    <col min="6894" max="6896" width="11.140625" style="189" customWidth="1"/>
    <col min="6897" max="6900" width="12.140625" style="189" customWidth="1"/>
    <col min="6901" max="6901" width="11.140625" style="189" customWidth="1"/>
    <col min="6902" max="6928" width="12.140625" style="189" customWidth="1"/>
    <col min="6929" max="7103" width="9.140625" style="189"/>
    <col min="7104" max="7104" width="44.85546875" style="189" customWidth="1"/>
    <col min="7105" max="7105" width="9.140625" style="189"/>
    <col min="7106" max="7106" width="0" style="189" hidden="1" customWidth="1"/>
    <col min="7107" max="7107" width="11.140625" style="189" customWidth="1"/>
    <col min="7108" max="7117" width="9.140625" style="189"/>
    <col min="7118" max="7118" width="12.140625" style="189" customWidth="1"/>
    <col min="7119" max="7134" width="11.140625" style="189" customWidth="1"/>
    <col min="7135" max="7135" width="10.140625" style="189" customWidth="1"/>
    <col min="7136" max="7139" width="11.140625" style="189" customWidth="1"/>
    <col min="7140" max="7140" width="12.140625" style="189" bestFit="1" customWidth="1"/>
    <col min="7141" max="7141" width="11.140625" style="189" customWidth="1"/>
    <col min="7142" max="7142" width="12.140625" style="189" customWidth="1"/>
    <col min="7143" max="7144" width="11.140625" style="189" customWidth="1"/>
    <col min="7145" max="7145" width="12.140625" style="189" customWidth="1"/>
    <col min="7146" max="7148" width="11.140625" style="189" customWidth="1"/>
    <col min="7149" max="7149" width="12.140625" style="189" customWidth="1"/>
    <col min="7150" max="7152" width="11.140625" style="189" customWidth="1"/>
    <col min="7153" max="7156" width="12.140625" style="189" customWidth="1"/>
    <col min="7157" max="7157" width="11.140625" style="189" customWidth="1"/>
    <col min="7158" max="7184" width="12.140625" style="189" customWidth="1"/>
    <col min="7185" max="7359" width="9.140625" style="189"/>
    <col min="7360" max="7360" width="44.85546875" style="189" customWidth="1"/>
    <col min="7361" max="7361" width="9.140625" style="189"/>
    <col min="7362" max="7362" width="0" style="189" hidden="1" customWidth="1"/>
    <col min="7363" max="7363" width="11.140625" style="189" customWidth="1"/>
    <col min="7364" max="7373" width="9.140625" style="189"/>
    <col min="7374" max="7374" width="12.140625" style="189" customWidth="1"/>
    <col min="7375" max="7390" width="11.140625" style="189" customWidth="1"/>
    <col min="7391" max="7391" width="10.140625" style="189" customWidth="1"/>
    <col min="7392" max="7395" width="11.140625" style="189" customWidth="1"/>
    <col min="7396" max="7396" width="12.140625" style="189" bestFit="1" customWidth="1"/>
    <col min="7397" max="7397" width="11.140625" style="189" customWidth="1"/>
    <col min="7398" max="7398" width="12.140625" style="189" customWidth="1"/>
    <col min="7399" max="7400" width="11.140625" style="189" customWidth="1"/>
    <col min="7401" max="7401" width="12.140625" style="189" customWidth="1"/>
    <col min="7402" max="7404" width="11.140625" style="189" customWidth="1"/>
    <col min="7405" max="7405" width="12.140625" style="189" customWidth="1"/>
    <col min="7406" max="7408" width="11.140625" style="189" customWidth="1"/>
    <col min="7409" max="7412" width="12.140625" style="189" customWidth="1"/>
    <col min="7413" max="7413" width="11.140625" style="189" customWidth="1"/>
    <col min="7414" max="7440" width="12.140625" style="189" customWidth="1"/>
    <col min="7441" max="7615" width="9.140625" style="189"/>
    <col min="7616" max="7616" width="44.85546875" style="189" customWidth="1"/>
    <col min="7617" max="7617" width="9.140625" style="189"/>
    <col min="7618" max="7618" width="0" style="189" hidden="1" customWidth="1"/>
    <col min="7619" max="7619" width="11.140625" style="189" customWidth="1"/>
    <col min="7620" max="7629" width="9.140625" style="189"/>
    <col min="7630" max="7630" width="12.140625" style="189" customWidth="1"/>
    <col min="7631" max="7646" width="11.140625" style="189" customWidth="1"/>
    <col min="7647" max="7647" width="10.140625" style="189" customWidth="1"/>
    <col min="7648" max="7651" width="11.140625" style="189" customWidth="1"/>
    <col min="7652" max="7652" width="12.140625" style="189" bestFit="1" customWidth="1"/>
    <col min="7653" max="7653" width="11.140625" style="189" customWidth="1"/>
    <col min="7654" max="7654" width="12.140625" style="189" customWidth="1"/>
    <col min="7655" max="7656" width="11.140625" style="189" customWidth="1"/>
    <col min="7657" max="7657" width="12.140625" style="189" customWidth="1"/>
    <col min="7658" max="7660" width="11.140625" style="189" customWidth="1"/>
    <col min="7661" max="7661" width="12.140625" style="189" customWidth="1"/>
    <col min="7662" max="7664" width="11.140625" style="189" customWidth="1"/>
    <col min="7665" max="7668" width="12.140625" style="189" customWidth="1"/>
    <col min="7669" max="7669" width="11.140625" style="189" customWidth="1"/>
    <col min="7670" max="7696" width="12.140625" style="189" customWidth="1"/>
    <col min="7697" max="7871" width="9.140625" style="189"/>
    <col min="7872" max="7872" width="44.85546875" style="189" customWidth="1"/>
    <col min="7873" max="7873" width="9.140625" style="189"/>
    <col min="7874" max="7874" width="0" style="189" hidden="1" customWidth="1"/>
    <col min="7875" max="7875" width="11.140625" style="189" customWidth="1"/>
    <col min="7876" max="7885" width="9.140625" style="189"/>
    <col min="7886" max="7886" width="12.140625" style="189" customWidth="1"/>
    <col min="7887" max="7902" width="11.140625" style="189" customWidth="1"/>
    <col min="7903" max="7903" width="10.140625" style="189" customWidth="1"/>
    <col min="7904" max="7907" width="11.140625" style="189" customWidth="1"/>
    <col min="7908" max="7908" width="12.140625" style="189" bestFit="1" customWidth="1"/>
    <col min="7909" max="7909" width="11.140625" style="189" customWidth="1"/>
    <col min="7910" max="7910" width="12.140625" style="189" customWidth="1"/>
    <col min="7911" max="7912" width="11.140625" style="189" customWidth="1"/>
    <col min="7913" max="7913" width="12.140625" style="189" customWidth="1"/>
    <col min="7914" max="7916" width="11.140625" style="189" customWidth="1"/>
    <col min="7917" max="7917" width="12.140625" style="189" customWidth="1"/>
    <col min="7918" max="7920" width="11.140625" style="189" customWidth="1"/>
    <col min="7921" max="7924" width="12.140625" style="189" customWidth="1"/>
    <col min="7925" max="7925" width="11.140625" style="189" customWidth="1"/>
    <col min="7926" max="7952" width="12.140625" style="189" customWidth="1"/>
    <col min="7953" max="8127" width="9.140625" style="189"/>
    <col min="8128" max="8128" width="44.85546875" style="189" customWidth="1"/>
    <col min="8129" max="8129" width="9.140625" style="189"/>
    <col min="8130" max="8130" width="0" style="189" hidden="1" customWidth="1"/>
    <col min="8131" max="8131" width="11.140625" style="189" customWidth="1"/>
    <col min="8132" max="8141" width="9.140625" style="189"/>
    <col min="8142" max="8142" width="12.140625" style="189" customWidth="1"/>
    <col min="8143" max="8158" width="11.140625" style="189" customWidth="1"/>
    <col min="8159" max="8159" width="10.140625" style="189" customWidth="1"/>
    <col min="8160" max="8163" width="11.140625" style="189" customWidth="1"/>
    <col min="8164" max="8164" width="12.140625" style="189" bestFit="1" customWidth="1"/>
    <col min="8165" max="8165" width="11.140625" style="189" customWidth="1"/>
    <col min="8166" max="8166" width="12.140625" style="189" customWidth="1"/>
    <col min="8167" max="8168" width="11.140625" style="189" customWidth="1"/>
    <col min="8169" max="8169" width="12.140625" style="189" customWidth="1"/>
    <col min="8170" max="8172" width="11.140625" style="189" customWidth="1"/>
    <col min="8173" max="8173" width="12.140625" style="189" customWidth="1"/>
    <col min="8174" max="8176" width="11.140625" style="189" customWidth="1"/>
    <col min="8177" max="8180" width="12.140625" style="189" customWidth="1"/>
    <col min="8181" max="8181" width="11.140625" style="189" customWidth="1"/>
    <col min="8182" max="8208" width="12.140625" style="189" customWidth="1"/>
    <col min="8209" max="8383" width="9.140625" style="189"/>
    <col min="8384" max="8384" width="44.85546875" style="189" customWidth="1"/>
    <col min="8385" max="8385" width="9.140625" style="189"/>
    <col min="8386" max="8386" width="0" style="189" hidden="1" customWidth="1"/>
    <col min="8387" max="8387" width="11.140625" style="189" customWidth="1"/>
    <col min="8388" max="8397" width="9.140625" style="189"/>
    <col min="8398" max="8398" width="12.140625" style="189" customWidth="1"/>
    <col min="8399" max="8414" width="11.140625" style="189" customWidth="1"/>
    <col min="8415" max="8415" width="10.140625" style="189" customWidth="1"/>
    <col min="8416" max="8419" width="11.140625" style="189" customWidth="1"/>
    <col min="8420" max="8420" width="12.140625" style="189" bestFit="1" customWidth="1"/>
    <col min="8421" max="8421" width="11.140625" style="189" customWidth="1"/>
    <col min="8422" max="8422" width="12.140625" style="189" customWidth="1"/>
    <col min="8423" max="8424" width="11.140625" style="189" customWidth="1"/>
    <col min="8425" max="8425" width="12.140625" style="189" customWidth="1"/>
    <col min="8426" max="8428" width="11.140625" style="189" customWidth="1"/>
    <col min="8429" max="8429" width="12.140625" style="189" customWidth="1"/>
    <col min="8430" max="8432" width="11.140625" style="189" customWidth="1"/>
    <col min="8433" max="8436" width="12.140625" style="189" customWidth="1"/>
    <col min="8437" max="8437" width="11.140625" style="189" customWidth="1"/>
    <col min="8438" max="8464" width="12.140625" style="189" customWidth="1"/>
    <col min="8465" max="8639" width="9.140625" style="189"/>
    <col min="8640" max="8640" width="44.85546875" style="189" customWidth="1"/>
    <col min="8641" max="8641" width="9.140625" style="189"/>
    <col min="8642" max="8642" width="0" style="189" hidden="1" customWidth="1"/>
    <col min="8643" max="8643" width="11.140625" style="189" customWidth="1"/>
    <col min="8644" max="8653" width="9.140625" style="189"/>
    <col min="8654" max="8654" width="12.140625" style="189" customWidth="1"/>
    <col min="8655" max="8670" width="11.140625" style="189" customWidth="1"/>
    <col min="8671" max="8671" width="10.140625" style="189" customWidth="1"/>
    <col min="8672" max="8675" width="11.140625" style="189" customWidth="1"/>
    <col min="8676" max="8676" width="12.140625" style="189" bestFit="1" customWidth="1"/>
    <col min="8677" max="8677" width="11.140625" style="189" customWidth="1"/>
    <col min="8678" max="8678" width="12.140625" style="189" customWidth="1"/>
    <col min="8679" max="8680" width="11.140625" style="189" customWidth="1"/>
    <col min="8681" max="8681" width="12.140625" style="189" customWidth="1"/>
    <col min="8682" max="8684" width="11.140625" style="189" customWidth="1"/>
    <col min="8685" max="8685" width="12.140625" style="189" customWidth="1"/>
    <col min="8686" max="8688" width="11.140625" style="189" customWidth="1"/>
    <col min="8689" max="8692" width="12.140625" style="189" customWidth="1"/>
    <col min="8693" max="8693" width="11.140625" style="189" customWidth="1"/>
    <col min="8694" max="8720" width="12.140625" style="189" customWidth="1"/>
    <col min="8721" max="8895" width="9.140625" style="189"/>
    <col min="8896" max="8896" width="44.85546875" style="189" customWidth="1"/>
    <col min="8897" max="8897" width="9.140625" style="189"/>
    <col min="8898" max="8898" width="0" style="189" hidden="1" customWidth="1"/>
    <col min="8899" max="8899" width="11.140625" style="189" customWidth="1"/>
    <col min="8900" max="8909" width="9.140625" style="189"/>
    <col min="8910" max="8910" width="12.140625" style="189" customWidth="1"/>
    <col min="8911" max="8926" width="11.140625" style="189" customWidth="1"/>
    <col min="8927" max="8927" width="10.140625" style="189" customWidth="1"/>
    <col min="8928" max="8931" width="11.140625" style="189" customWidth="1"/>
    <col min="8932" max="8932" width="12.140625" style="189" bestFit="1" customWidth="1"/>
    <col min="8933" max="8933" width="11.140625" style="189" customWidth="1"/>
    <col min="8934" max="8934" width="12.140625" style="189" customWidth="1"/>
    <col min="8935" max="8936" width="11.140625" style="189" customWidth="1"/>
    <col min="8937" max="8937" width="12.140625" style="189" customWidth="1"/>
    <col min="8938" max="8940" width="11.140625" style="189" customWidth="1"/>
    <col min="8941" max="8941" width="12.140625" style="189" customWidth="1"/>
    <col min="8942" max="8944" width="11.140625" style="189" customWidth="1"/>
    <col min="8945" max="8948" width="12.140625" style="189" customWidth="1"/>
    <col min="8949" max="8949" width="11.140625" style="189" customWidth="1"/>
    <col min="8950" max="8976" width="12.140625" style="189" customWidth="1"/>
    <col min="8977" max="9151" width="9.140625" style="189"/>
    <col min="9152" max="9152" width="44.85546875" style="189" customWidth="1"/>
    <col min="9153" max="9153" width="9.140625" style="189"/>
    <col min="9154" max="9154" width="0" style="189" hidden="1" customWidth="1"/>
    <col min="9155" max="9155" width="11.140625" style="189" customWidth="1"/>
    <col min="9156" max="9165" width="9.140625" style="189"/>
    <col min="9166" max="9166" width="12.140625" style="189" customWidth="1"/>
    <col min="9167" max="9182" width="11.140625" style="189" customWidth="1"/>
    <col min="9183" max="9183" width="10.140625" style="189" customWidth="1"/>
    <col min="9184" max="9187" width="11.140625" style="189" customWidth="1"/>
    <col min="9188" max="9188" width="12.140625" style="189" bestFit="1" customWidth="1"/>
    <col min="9189" max="9189" width="11.140625" style="189" customWidth="1"/>
    <col min="9190" max="9190" width="12.140625" style="189" customWidth="1"/>
    <col min="9191" max="9192" width="11.140625" style="189" customWidth="1"/>
    <col min="9193" max="9193" width="12.140625" style="189" customWidth="1"/>
    <col min="9194" max="9196" width="11.140625" style="189" customWidth="1"/>
    <col min="9197" max="9197" width="12.140625" style="189" customWidth="1"/>
    <col min="9198" max="9200" width="11.140625" style="189" customWidth="1"/>
    <col min="9201" max="9204" width="12.140625" style="189" customWidth="1"/>
    <col min="9205" max="9205" width="11.140625" style="189" customWidth="1"/>
    <col min="9206" max="9232" width="12.140625" style="189" customWidth="1"/>
    <col min="9233" max="9407" width="9.140625" style="189"/>
    <col min="9408" max="9408" width="44.85546875" style="189" customWidth="1"/>
    <col min="9409" max="9409" width="9.140625" style="189"/>
    <col min="9410" max="9410" width="0" style="189" hidden="1" customWidth="1"/>
    <col min="9411" max="9411" width="11.140625" style="189" customWidth="1"/>
    <col min="9412" max="9421" width="9.140625" style="189"/>
    <col min="9422" max="9422" width="12.140625" style="189" customWidth="1"/>
    <col min="9423" max="9438" width="11.140625" style="189" customWidth="1"/>
    <col min="9439" max="9439" width="10.140625" style="189" customWidth="1"/>
    <col min="9440" max="9443" width="11.140625" style="189" customWidth="1"/>
    <col min="9444" max="9444" width="12.140625" style="189" bestFit="1" customWidth="1"/>
    <col min="9445" max="9445" width="11.140625" style="189" customWidth="1"/>
    <col min="9446" max="9446" width="12.140625" style="189" customWidth="1"/>
    <col min="9447" max="9448" width="11.140625" style="189" customWidth="1"/>
    <col min="9449" max="9449" width="12.140625" style="189" customWidth="1"/>
    <col min="9450" max="9452" width="11.140625" style="189" customWidth="1"/>
    <col min="9453" max="9453" width="12.140625" style="189" customWidth="1"/>
    <col min="9454" max="9456" width="11.140625" style="189" customWidth="1"/>
    <col min="9457" max="9460" width="12.140625" style="189" customWidth="1"/>
    <col min="9461" max="9461" width="11.140625" style="189" customWidth="1"/>
    <col min="9462" max="9488" width="12.140625" style="189" customWidth="1"/>
    <col min="9489" max="9663" width="9.140625" style="189"/>
    <col min="9664" max="9664" width="44.85546875" style="189" customWidth="1"/>
    <col min="9665" max="9665" width="9.140625" style="189"/>
    <col min="9666" max="9666" width="0" style="189" hidden="1" customWidth="1"/>
    <col min="9667" max="9667" width="11.140625" style="189" customWidth="1"/>
    <col min="9668" max="9677" width="9.140625" style="189"/>
    <col min="9678" max="9678" width="12.140625" style="189" customWidth="1"/>
    <col min="9679" max="9694" width="11.140625" style="189" customWidth="1"/>
    <col min="9695" max="9695" width="10.140625" style="189" customWidth="1"/>
    <col min="9696" max="9699" width="11.140625" style="189" customWidth="1"/>
    <col min="9700" max="9700" width="12.140625" style="189" bestFit="1" customWidth="1"/>
    <col min="9701" max="9701" width="11.140625" style="189" customWidth="1"/>
    <col min="9702" max="9702" width="12.140625" style="189" customWidth="1"/>
    <col min="9703" max="9704" width="11.140625" style="189" customWidth="1"/>
    <col min="9705" max="9705" width="12.140625" style="189" customWidth="1"/>
    <col min="9706" max="9708" width="11.140625" style="189" customWidth="1"/>
    <col min="9709" max="9709" width="12.140625" style="189" customWidth="1"/>
    <col min="9710" max="9712" width="11.140625" style="189" customWidth="1"/>
    <col min="9713" max="9716" width="12.140625" style="189" customWidth="1"/>
    <col min="9717" max="9717" width="11.140625" style="189" customWidth="1"/>
    <col min="9718" max="9744" width="12.140625" style="189" customWidth="1"/>
    <col min="9745" max="9919" width="9.140625" style="189"/>
    <col min="9920" max="9920" width="44.85546875" style="189" customWidth="1"/>
    <col min="9921" max="9921" width="9.140625" style="189"/>
    <col min="9922" max="9922" width="0" style="189" hidden="1" customWidth="1"/>
    <col min="9923" max="9923" width="11.140625" style="189" customWidth="1"/>
    <col min="9924" max="9933" width="9.140625" style="189"/>
    <col min="9934" max="9934" width="12.140625" style="189" customWidth="1"/>
    <col min="9935" max="9950" width="11.140625" style="189" customWidth="1"/>
    <col min="9951" max="9951" width="10.140625" style="189" customWidth="1"/>
    <col min="9952" max="9955" width="11.140625" style="189" customWidth="1"/>
    <col min="9956" max="9956" width="12.140625" style="189" bestFit="1" customWidth="1"/>
    <col min="9957" max="9957" width="11.140625" style="189" customWidth="1"/>
    <col min="9958" max="9958" width="12.140625" style="189" customWidth="1"/>
    <col min="9959" max="9960" width="11.140625" style="189" customWidth="1"/>
    <col min="9961" max="9961" width="12.140625" style="189" customWidth="1"/>
    <col min="9962" max="9964" width="11.140625" style="189" customWidth="1"/>
    <col min="9965" max="9965" width="12.140625" style="189" customWidth="1"/>
    <col min="9966" max="9968" width="11.140625" style="189" customWidth="1"/>
    <col min="9969" max="9972" width="12.140625" style="189" customWidth="1"/>
    <col min="9973" max="9973" width="11.140625" style="189" customWidth="1"/>
    <col min="9974" max="10000" width="12.140625" style="189" customWidth="1"/>
    <col min="10001" max="10175" width="9.140625" style="189"/>
    <col min="10176" max="10176" width="44.85546875" style="189" customWidth="1"/>
    <col min="10177" max="10177" width="9.140625" style="189"/>
    <col min="10178" max="10178" width="0" style="189" hidden="1" customWidth="1"/>
    <col min="10179" max="10179" width="11.140625" style="189" customWidth="1"/>
    <col min="10180" max="10189" width="9.140625" style="189"/>
    <col min="10190" max="10190" width="12.140625" style="189" customWidth="1"/>
    <col min="10191" max="10206" width="11.140625" style="189" customWidth="1"/>
    <col min="10207" max="10207" width="10.140625" style="189" customWidth="1"/>
    <col min="10208" max="10211" width="11.140625" style="189" customWidth="1"/>
    <col min="10212" max="10212" width="12.140625" style="189" bestFit="1" customWidth="1"/>
    <col min="10213" max="10213" width="11.140625" style="189" customWidth="1"/>
    <col min="10214" max="10214" width="12.140625" style="189" customWidth="1"/>
    <col min="10215" max="10216" width="11.140625" style="189" customWidth="1"/>
    <col min="10217" max="10217" width="12.140625" style="189" customWidth="1"/>
    <col min="10218" max="10220" width="11.140625" style="189" customWidth="1"/>
    <col min="10221" max="10221" width="12.140625" style="189" customWidth="1"/>
    <col min="10222" max="10224" width="11.140625" style="189" customWidth="1"/>
    <col min="10225" max="10228" width="12.140625" style="189" customWidth="1"/>
    <col min="10229" max="10229" width="11.140625" style="189" customWidth="1"/>
    <col min="10230" max="10256" width="12.140625" style="189" customWidth="1"/>
    <col min="10257" max="10431" width="9.140625" style="189"/>
    <col min="10432" max="10432" width="44.85546875" style="189" customWidth="1"/>
    <col min="10433" max="10433" width="9.140625" style="189"/>
    <col min="10434" max="10434" width="0" style="189" hidden="1" customWidth="1"/>
    <col min="10435" max="10435" width="11.140625" style="189" customWidth="1"/>
    <col min="10436" max="10445" width="9.140625" style="189"/>
    <col min="10446" max="10446" width="12.140625" style="189" customWidth="1"/>
    <col min="10447" max="10462" width="11.140625" style="189" customWidth="1"/>
    <col min="10463" max="10463" width="10.140625" style="189" customWidth="1"/>
    <col min="10464" max="10467" width="11.140625" style="189" customWidth="1"/>
    <col min="10468" max="10468" width="12.140625" style="189" bestFit="1" customWidth="1"/>
    <col min="10469" max="10469" width="11.140625" style="189" customWidth="1"/>
    <col min="10470" max="10470" width="12.140625" style="189" customWidth="1"/>
    <col min="10471" max="10472" width="11.140625" style="189" customWidth="1"/>
    <col min="10473" max="10473" width="12.140625" style="189" customWidth="1"/>
    <col min="10474" max="10476" width="11.140625" style="189" customWidth="1"/>
    <col min="10477" max="10477" width="12.140625" style="189" customWidth="1"/>
    <col min="10478" max="10480" width="11.140625" style="189" customWidth="1"/>
    <col min="10481" max="10484" width="12.140625" style="189" customWidth="1"/>
    <col min="10485" max="10485" width="11.140625" style="189" customWidth="1"/>
    <col min="10486" max="10512" width="12.140625" style="189" customWidth="1"/>
    <col min="10513" max="10687" width="9.140625" style="189"/>
    <col min="10688" max="10688" width="44.85546875" style="189" customWidth="1"/>
    <col min="10689" max="10689" width="9.140625" style="189"/>
    <col min="10690" max="10690" width="0" style="189" hidden="1" customWidth="1"/>
    <col min="10691" max="10691" width="11.140625" style="189" customWidth="1"/>
    <col min="10692" max="10701" width="9.140625" style="189"/>
    <col min="10702" max="10702" width="12.140625" style="189" customWidth="1"/>
    <col min="10703" max="10718" width="11.140625" style="189" customWidth="1"/>
    <col min="10719" max="10719" width="10.140625" style="189" customWidth="1"/>
    <col min="10720" max="10723" width="11.140625" style="189" customWidth="1"/>
    <col min="10724" max="10724" width="12.140625" style="189" bestFit="1" customWidth="1"/>
    <col min="10725" max="10725" width="11.140625" style="189" customWidth="1"/>
    <col min="10726" max="10726" width="12.140625" style="189" customWidth="1"/>
    <col min="10727" max="10728" width="11.140625" style="189" customWidth="1"/>
    <col min="10729" max="10729" width="12.140625" style="189" customWidth="1"/>
    <col min="10730" max="10732" width="11.140625" style="189" customWidth="1"/>
    <col min="10733" max="10733" width="12.140625" style="189" customWidth="1"/>
    <col min="10734" max="10736" width="11.140625" style="189" customWidth="1"/>
    <col min="10737" max="10740" width="12.140625" style="189" customWidth="1"/>
    <col min="10741" max="10741" width="11.140625" style="189" customWidth="1"/>
    <col min="10742" max="10768" width="12.140625" style="189" customWidth="1"/>
    <col min="10769" max="10943" width="9.140625" style="189"/>
    <col min="10944" max="10944" width="44.85546875" style="189" customWidth="1"/>
    <col min="10945" max="10945" width="9.140625" style="189"/>
    <col min="10946" max="10946" width="0" style="189" hidden="1" customWidth="1"/>
    <col min="10947" max="10947" width="11.140625" style="189" customWidth="1"/>
    <col min="10948" max="10957" width="9.140625" style="189"/>
    <col min="10958" max="10958" width="12.140625" style="189" customWidth="1"/>
    <col min="10959" max="10974" width="11.140625" style="189" customWidth="1"/>
    <col min="10975" max="10975" width="10.140625" style="189" customWidth="1"/>
    <col min="10976" max="10979" width="11.140625" style="189" customWidth="1"/>
    <col min="10980" max="10980" width="12.140625" style="189" bestFit="1" customWidth="1"/>
    <col min="10981" max="10981" width="11.140625" style="189" customWidth="1"/>
    <col min="10982" max="10982" width="12.140625" style="189" customWidth="1"/>
    <col min="10983" max="10984" width="11.140625" style="189" customWidth="1"/>
    <col min="10985" max="10985" width="12.140625" style="189" customWidth="1"/>
    <col min="10986" max="10988" width="11.140625" style="189" customWidth="1"/>
    <col min="10989" max="10989" width="12.140625" style="189" customWidth="1"/>
    <col min="10990" max="10992" width="11.140625" style="189" customWidth="1"/>
    <col min="10993" max="10996" width="12.140625" style="189" customWidth="1"/>
    <col min="10997" max="10997" width="11.140625" style="189" customWidth="1"/>
    <col min="10998" max="11024" width="12.140625" style="189" customWidth="1"/>
    <col min="11025" max="11199" width="9.140625" style="189"/>
    <col min="11200" max="11200" width="44.85546875" style="189" customWidth="1"/>
    <col min="11201" max="11201" width="9.140625" style="189"/>
    <col min="11202" max="11202" width="0" style="189" hidden="1" customWidth="1"/>
    <col min="11203" max="11203" width="11.140625" style="189" customWidth="1"/>
    <col min="11204" max="11213" width="9.140625" style="189"/>
    <col min="11214" max="11214" width="12.140625" style="189" customWidth="1"/>
    <col min="11215" max="11230" width="11.140625" style="189" customWidth="1"/>
    <col min="11231" max="11231" width="10.140625" style="189" customWidth="1"/>
    <col min="11232" max="11235" width="11.140625" style="189" customWidth="1"/>
    <col min="11236" max="11236" width="12.140625" style="189" bestFit="1" customWidth="1"/>
    <col min="11237" max="11237" width="11.140625" style="189" customWidth="1"/>
    <col min="11238" max="11238" width="12.140625" style="189" customWidth="1"/>
    <col min="11239" max="11240" width="11.140625" style="189" customWidth="1"/>
    <col min="11241" max="11241" width="12.140625" style="189" customWidth="1"/>
    <col min="11242" max="11244" width="11.140625" style="189" customWidth="1"/>
    <col min="11245" max="11245" width="12.140625" style="189" customWidth="1"/>
    <col min="11246" max="11248" width="11.140625" style="189" customWidth="1"/>
    <col min="11249" max="11252" width="12.140625" style="189" customWidth="1"/>
    <col min="11253" max="11253" width="11.140625" style="189" customWidth="1"/>
    <col min="11254" max="11280" width="12.140625" style="189" customWidth="1"/>
    <col min="11281" max="11455" width="9.140625" style="189"/>
    <col min="11456" max="11456" width="44.85546875" style="189" customWidth="1"/>
    <col min="11457" max="11457" width="9.140625" style="189"/>
    <col min="11458" max="11458" width="0" style="189" hidden="1" customWidth="1"/>
    <col min="11459" max="11459" width="11.140625" style="189" customWidth="1"/>
    <col min="11460" max="11469" width="9.140625" style="189"/>
    <col min="11470" max="11470" width="12.140625" style="189" customWidth="1"/>
    <col min="11471" max="11486" width="11.140625" style="189" customWidth="1"/>
    <col min="11487" max="11487" width="10.140625" style="189" customWidth="1"/>
    <col min="11488" max="11491" width="11.140625" style="189" customWidth="1"/>
    <col min="11492" max="11492" width="12.140625" style="189" bestFit="1" customWidth="1"/>
    <col min="11493" max="11493" width="11.140625" style="189" customWidth="1"/>
    <col min="11494" max="11494" width="12.140625" style="189" customWidth="1"/>
    <col min="11495" max="11496" width="11.140625" style="189" customWidth="1"/>
    <col min="11497" max="11497" width="12.140625" style="189" customWidth="1"/>
    <col min="11498" max="11500" width="11.140625" style="189" customWidth="1"/>
    <col min="11501" max="11501" width="12.140625" style="189" customWidth="1"/>
    <col min="11502" max="11504" width="11.140625" style="189" customWidth="1"/>
    <col min="11505" max="11508" width="12.140625" style="189" customWidth="1"/>
    <col min="11509" max="11509" width="11.140625" style="189" customWidth="1"/>
    <col min="11510" max="11536" width="12.140625" style="189" customWidth="1"/>
    <col min="11537" max="11711" width="9.140625" style="189"/>
    <col min="11712" max="11712" width="44.85546875" style="189" customWidth="1"/>
    <col min="11713" max="11713" width="9.140625" style="189"/>
    <col min="11714" max="11714" width="0" style="189" hidden="1" customWidth="1"/>
    <col min="11715" max="11715" width="11.140625" style="189" customWidth="1"/>
    <col min="11716" max="11725" width="9.140625" style="189"/>
    <col min="11726" max="11726" width="12.140625" style="189" customWidth="1"/>
    <col min="11727" max="11742" width="11.140625" style="189" customWidth="1"/>
    <col min="11743" max="11743" width="10.140625" style="189" customWidth="1"/>
    <col min="11744" max="11747" width="11.140625" style="189" customWidth="1"/>
    <col min="11748" max="11748" width="12.140625" style="189" bestFit="1" customWidth="1"/>
    <col min="11749" max="11749" width="11.140625" style="189" customWidth="1"/>
    <col min="11750" max="11750" width="12.140625" style="189" customWidth="1"/>
    <col min="11751" max="11752" width="11.140625" style="189" customWidth="1"/>
    <col min="11753" max="11753" width="12.140625" style="189" customWidth="1"/>
    <col min="11754" max="11756" width="11.140625" style="189" customWidth="1"/>
    <col min="11757" max="11757" width="12.140625" style="189" customWidth="1"/>
    <col min="11758" max="11760" width="11.140625" style="189" customWidth="1"/>
    <col min="11761" max="11764" width="12.140625" style="189" customWidth="1"/>
    <col min="11765" max="11765" width="11.140625" style="189" customWidth="1"/>
    <col min="11766" max="11792" width="12.140625" style="189" customWidth="1"/>
    <col min="11793" max="11967" width="9.140625" style="189"/>
    <col min="11968" max="11968" width="44.85546875" style="189" customWidth="1"/>
    <col min="11969" max="11969" width="9.140625" style="189"/>
    <col min="11970" max="11970" width="0" style="189" hidden="1" customWidth="1"/>
    <col min="11971" max="11971" width="11.140625" style="189" customWidth="1"/>
    <col min="11972" max="11981" width="9.140625" style="189"/>
    <col min="11982" max="11982" width="12.140625" style="189" customWidth="1"/>
    <col min="11983" max="11998" width="11.140625" style="189" customWidth="1"/>
    <col min="11999" max="11999" width="10.140625" style="189" customWidth="1"/>
    <col min="12000" max="12003" width="11.140625" style="189" customWidth="1"/>
    <col min="12004" max="12004" width="12.140625" style="189" bestFit="1" customWidth="1"/>
    <col min="12005" max="12005" width="11.140625" style="189" customWidth="1"/>
    <col min="12006" max="12006" width="12.140625" style="189" customWidth="1"/>
    <col min="12007" max="12008" width="11.140625" style="189" customWidth="1"/>
    <col min="12009" max="12009" width="12.140625" style="189" customWidth="1"/>
    <col min="12010" max="12012" width="11.140625" style="189" customWidth="1"/>
    <col min="12013" max="12013" width="12.140625" style="189" customWidth="1"/>
    <col min="12014" max="12016" width="11.140625" style="189" customWidth="1"/>
    <col min="12017" max="12020" width="12.140625" style="189" customWidth="1"/>
    <col min="12021" max="12021" width="11.140625" style="189" customWidth="1"/>
    <col min="12022" max="12048" width="12.140625" style="189" customWidth="1"/>
    <col min="12049" max="12223" width="9.140625" style="189"/>
    <col min="12224" max="12224" width="44.85546875" style="189" customWidth="1"/>
    <col min="12225" max="12225" width="9.140625" style="189"/>
    <col min="12226" max="12226" width="0" style="189" hidden="1" customWidth="1"/>
    <col min="12227" max="12227" width="11.140625" style="189" customWidth="1"/>
    <col min="12228" max="12237" width="9.140625" style="189"/>
    <col min="12238" max="12238" width="12.140625" style="189" customWidth="1"/>
    <col min="12239" max="12254" width="11.140625" style="189" customWidth="1"/>
    <col min="12255" max="12255" width="10.140625" style="189" customWidth="1"/>
    <col min="12256" max="12259" width="11.140625" style="189" customWidth="1"/>
    <col min="12260" max="12260" width="12.140625" style="189" bestFit="1" customWidth="1"/>
    <col min="12261" max="12261" width="11.140625" style="189" customWidth="1"/>
    <col min="12262" max="12262" width="12.140625" style="189" customWidth="1"/>
    <col min="12263" max="12264" width="11.140625" style="189" customWidth="1"/>
    <col min="12265" max="12265" width="12.140625" style="189" customWidth="1"/>
    <col min="12266" max="12268" width="11.140625" style="189" customWidth="1"/>
    <col min="12269" max="12269" width="12.140625" style="189" customWidth="1"/>
    <col min="12270" max="12272" width="11.140625" style="189" customWidth="1"/>
    <col min="12273" max="12276" width="12.140625" style="189" customWidth="1"/>
    <col min="12277" max="12277" width="11.140625" style="189" customWidth="1"/>
    <col min="12278" max="12304" width="12.140625" style="189" customWidth="1"/>
    <col min="12305" max="12479" width="9.140625" style="189"/>
    <col min="12480" max="12480" width="44.85546875" style="189" customWidth="1"/>
    <col min="12481" max="12481" width="9.140625" style="189"/>
    <col min="12482" max="12482" width="0" style="189" hidden="1" customWidth="1"/>
    <col min="12483" max="12483" width="11.140625" style="189" customWidth="1"/>
    <col min="12484" max="12493" width="9.140625" style="189"/>
    <col min="12494" max="12494" width="12.140625" style="189" customWidth="1"/>
    <col min="12495" max="12510" width="11.140625" style="189" customWidth="1"/>
    <col min="12511" max="12511" width="10.140625" style="189" customWidth="1"/>
    <col min="12512" max="12515" width="11.140625" style="189" customWidth="1"/>
    <col min="12516" max="12516" width="12.140625" style="189" bestFit="1" customWidth="1"/>
    <col min="12517" max="12517" width="11.140625" style="189" customWidth="1"/>
    <col min="12518" max="12518" width="12.140625" style="189" customWidth="1"/>
    <col min="12519" max="12520" width="11.140625" style="189" customWidth="1"/>
    <col min="12521" max="12521" width="12.140625" style="189" customWidth="1"/>
    <col min="12522" max="12524" width="11.140625" style="189" customWidth="1"/>
    <col min="12525" max="12525" width="12.140625" style="189" customWidth="1"/>
    <col min="12526" max="12528" width="11.140625" style="189" customWidth="1"/>
    <col min="12529" max="12532" width="12.140625" style="189" customWidth="1"/>
    <col min="12533" max="12533" width="11.140625" style="189" customWidth="1"/>
    <col min="12534" max="12560" width="12.140625" style="189" customWidth="1"/>
    <col min="12561" max="12735" width="9.140625" style="189"/>
    <col min="12736" max="12736" width="44.85546875" style="189" customWidth="1"/>
    <col min="12737" max="12737" width="9.140625" style="189"/>
    <col min="12738" max="12738" width="0" style="189" hidden="1" customWidth="1"/>
    <col min="12739" max="12739" width="11.140625" style="189" customWidth="1"/>
    <col min="12740" max="12749" width="9.140625" style="189"/>
    <col min="12750" max="12750" width="12.140625" style="189" customWidth="1"/>
    <col min="12751" max="12766" width="11.140625" style="189" customWidth="1"/>
    <col min="12767" max="12767" width="10.140625" style="189" customWidth="1"/>
    <col min="12768" max="12771" width="11.140625" style="189" customWidth="1"/>
    <col min="12772" max="12772" width="12.140625" style="189" bestFit="1" customWidth="1"/>
    <col min="12773" max="12773" width="11.140625" style="189" customWidth="1"/>
    <col min="12774" max="12774" width="12.140625" style="189" customWidth="1"/>
    <col min="12775" max="12776" width="11.140625" style="189" customWidth="1"/>
    <col min="12777" max="12777" width="12.140625" style="189" customWidth="1"/>
    <col min="12778" max="12780" width="11.140625" style="189" customWidth="1"/>
    <col min="12781" max="12781" width="12.140625" style="189" customWidth="1"/>
    <col min="12782" max="12784" width="11.140625" style="189" customWidth="1"/>
    <col min="12785" max="12788" width="12.140625" style="189" customWidth="1"/>
    <col min="12789" max="12789" width="11.140625" style="189" customWidth="1"/>
    <col min="12790" max="12816" width="12.140625" style="189" customWidth="1"/>
    <col min="12817" max="12991" width="9.140625" style="189"/>
    <col min="12992" max="12992" width="44.85546875" style="189" customWidth="1"/>
    <col min="12993" max="12993" width="9.140625" style="189"/>
    <col min="12994" max="12994" width="0" style="189" hidden="1" customWidth="1"/>
    <col min="12995" max="12995" width="11.140625" style="189" customWidth="1"/>
    <col min="12996" max="13005" width="9.140625" style="189"/>
    <col min="13006" max="13006" width="12.140625" style="189" customWidth="1"/>
    <col min="13007" max="13022" width="11.140625" style="189" customWidth="1"/>
    <col min="13023" max="13023" width="10.140625" style="189" customWidth="1"/>
    <col min="13024" max="13027" width="11.140625" style="189" customWidth="1"/>
    <col min="13028" max="13028" width="12.140625" style="189" bestFit="1" customWidth="1"/>
    <col min="13029" max="13029" width="11.140625" style="189" customWidth="1"/>
    <col min="13030" max="13030" width="12.140625" style="189" customWidth="1"/>
    <col min="13031" max="13032" width="11.140625" style="189" customWidth="1"/>
    <col min="13033" max="13033" width="12.140625" style="189" customWidth="1"/>
    <col min="13034" max="13036" width="11.140625" style="189" customWidth="1"/>
    <col min="13037" max="13037" width="12.140625" style="189" customWidth="1"/>
    <col min="13038" max="13040" width="11.140625" style="189" customWidth="1"/>
    <col min="13041" max="13044" width="12.140625" style="189" customWidth="1"/>
    <col min="13045" max="13045" width="11.140625" style="189" customWidth="1"/>
    <col min="13046" max="13072" width="12.140625" style="189" customWidth="1"/>
    <col min="13073" max="13247" width="9.140625" style="189"/>
    <col min="13248" max="13248" width="44.85546875" style="189" customWidth="1"/>
    <col min="13249" max="13249" width="9.140625" style="189"/>
    <col min="13250" max="13250" width="0" style="189" hidden="1" customWidth="1"/>
    <col min="13251" max="13251" width="11.140625" style="189" customWidth="1"/>
    <col min="13252" max="13261" width="9.140625" style="189"/>
    <col min="13262" max="13262" width="12.140625" style="189" customWidth="1"/>
    <col min="13263" max="13278" width="11.140625" style="189" customWidth="1"/>
    <col min="13279" max="13279" width="10.140625" style="189" customWidth="1"/>
    <col min="13280" max="13283" width="11.140625" style="189" customWidth="1"/>
    <col min="13284" max="13284" width="12.140625" style="189" bestFit="1" customWidth="1"/>
    <col min="13285" max="13285" width="11.140625" style="189" customWidth="1"/>
    <col min="13286" max="13286" width="12.140625" style="189" customWidth="1"/>
    <col min="13287" max="13288" width="11.140625" style="189" customWidth="1"/>
    <col min="13289" max="13289" width="12.140625" style="189" customWidth="1"/>
    <col min="13290" max="13292" width="11.140625" style="189" customWidth="1"/>
    <col min="13293" max="13293" width="12.140625" style="189" customWidth="1"/>
    <col min="13294" max="13296" width="11.140625" style="189" customWidth="1"/>
    <col min="13297" max="13300" width="12.140625" style="189" customWidth="1"/>
    <col min="13301" max="13301" width="11.140625" style="189" customWidth="1"/>
    <col min="13302" max="13328" width="12.140625" style="189" customWidth="1"/>
    <col min="13329" max="13503" width="9.140625" style="189"/>
    <col min="13504" max="13504" width="44.85546875" style="189" customWidth="1"/>
    <col min="13505" max="13505" width="9.140625" style="189"/>
    <col min="13506" max="13506" width="0" style="189" hidden="1" customWidth="1"/>
    <col min="13507" max="13507" width="11.140625" style="189" customWidth="1"/>
    <col min="13508" max="13517" width="9.140625" style="189"/>
    <col min="13518" max="13518" width="12.140625" style="189" customWidth="1"/>
    <col min="13519" max="13534" width="11.140625" style="189" customWidth="1"/>
    <col min="13535" max="13535" width="10.140625" style="189" customWidth="1"/>
    <col min="13536" max="13539" width="11.140625" style="189" customWidth="1"/>
    <col min="13540" max="13540" width="12.140625" style="189" bestFit="1" customWidth="1"/>
    <col min="13541" max="13541" width="11.140625" style="189" customWidth="1"/>
    <col min="13542" max="13542" width="12.140625" style="189" customWidth="1"/>
    <col min="13543" max="13544" width="11.140625" style="189" customWidth="1"/>
    <col min="13545" max="13545" width="12.140625" style="189" customWidth="1"/>
    <col min="13546" max="13548" width="11.140625" style="189" customWidth="1"/>
    <col min="13549" max="13549" width="12.140625" style="189" customWidth="1"/>
    <col min="13550" max="13552" width="11.140625" style="189" customWidth="1"/>
    <col min="13553" max="13556" width="12.140625" style="189" customWidth="1"/>
    <col min="13557" max="13557" width="11.140625" style="189" customWidth="1"/>
    <col min="13558" max="13584" width="12.140625" style="189" customWidth="1"/>
    <col min="13585" max="13759" width="9.140625" style="189"/>
    <col min="13760" max="13760" width="44.85546875" style="189" customWidth="1"/>
    <col min="13761" max="13761" width="9.140625" style="189"/>
    <col min="13762" max="13762" width="0" style="189" hidden="1" customWidth="1"/>
    <col min="13763" max="13763" width="11.140625" style="189" customWidth="1"/>
    <col min="13764" max="13773" width="9.140625" style="189"/>
    <col min="13774" max="13774" width="12.140625" style="189" customWidth="1"/>
    <col min="13775" max="13790" width="11.140625" style="189" customWidth="1"/>
    <col min="13791" max="13791" width="10.140625" style="189" customWidth="1"/>
    <col min="13792" max="13795" width="11.140625" style="189" customWidth="1"/>
    <col min="13796" max="13796" width="12.140625" style="189" bestFit="1" customWidth="1"/>
    <col min="13797" max="13797" width="11.140625" style="189" customWidth="1"/>
    <col min="13798" max="13798" width="12.140625" style="189" customWidth="1"/>
    <col min="13799" max="13800" width="11.140625" style="189" customWidth="1"/>
    <col min="13801" max="13801" width="12.140625" style="189" customWidth="1"/>
    <col min="13802" max="13804" width="11.140625" style="189" customWidth="1"/>
    <col min="13805" max="13805" width="12.140625" style="189" customWidth="1"/>
    <col min="13806" max="13808" width="11.140625" style="189" customWidth="1"/>
    <col min="13809" max="13812" width="12.140625" style="189" customWidth="1"/>
    <col min="13813" max="13813" width="11.140625" style="189" customWidth="1"/>
    <col min="13814" max="13840" width="12.140625" style="189" customWidth="1"/>
    <col min="13841" max="14015" width="9.140625" style="189"/>
    <col min="14016" max="14016" width="44.85546875" style="189" customWidth="1"/>
    <col min="14017" max="14017" width="9.140625" style="189"/>
    <col min="14018" max="14018" width="0" style="189" hidden="1" customWidth="1"/>
    <col min="14019" max="14019" width="11.140625" style="189" customWidth="1"/>
    <col min="14020" max="14029" width="9.140625" style="189"/>
    <col min="14030" max="14030" width="12.140625" style="189" customWidth="1"/>
    <col min="14031" max="14046" width="11.140625" style="189" customWidth="1"/>
    <col min="14047" max="14047" width="10.140625" style="189" customWidth="1"/>
    <col min="14048" max="14051" width="11.140625" style="189" customWidth="1"/>
    <col min="14052" max="14052" width="12.140625" style="189" bestFit="1" customWidth="1"/>
    <col min="14053" max="14053" width="11.140625" style="189" customWidth="1"/>
    <col min="14054" max="14054" width="12.140625" style="189" customWidth="1"/>
    <col min="14055" max="14056" width="11.140625" style="189" customWidth="1"/>
    <col min="14057" max="14057" width="12.140625" style="189" customWidth="1"/>
    <col min="14058" max="14060" width="11.140625" style="189" customWidth="1"/>
    <col min="14061" max="14061" width="12.140625" style="189" customWidth="1"/>
    <col min="14062" max="14064" width="11.140625" style="189" customWidth="1"/>
    <col min="14065" max="14068" width="12.140625" style="189" customWidth="1"/>
    <col min="14069" max="14069" width="11.140625" style="189" customWidth="1"/>
    <col min="14070" max="14096" width="12.140625" style="189" customWidth="1"/>
    <col min="14097" max="14271" width="9.140625" style="189"/>
    <col min="14272" max="14272" width="44.85546875" style="189" customWidth="1"/>
    <col min="14273" max="14273" width="9.140625" style="189"/>
    <col min="14274" max="14274" width="0" style="189" hidden="1" customWidth="1"/>
    <col min="14275" max="14275" width="11.140625" style="189" customWidth="1"/>
    <col min="14276" max="14285" width="9.140625" style="189"/>
    <col min="14286" max="14286" width="12.140625" style="189" customWidth="1"/>
    <col min="14287" max="14302" width="11.140625" style="189" customWidth="1"/>
    <col min="14303" max="14303" width="10.140625" style="189" customWidth="1"/>
    <col min="14304" max="14307" width="11.140625" style="189" customWidth="1"/>
    <col min="14308" max="14308" width="12.140625" style="189" bestFit="1" customWidth="1"/>
    <col min="14309" max="14309" width="11.140625" style="189" customWidth="1"/>
    <col min="14310" max="14310" width="12.140625" style="189" customWidth="1"/>
    <col min="14311" max="14312" width="11.140625" style="189" customWidth="1"/>
    <col min="14313" max="14313" width="12.140625" style="189" customWidth="1"/>
    <col min="14314" max="14316" width="11.140625" style="189" customWidth="1"/>
    <col min="14317" max="14317" width="12.140625" style="189" customWidth="1"/>
    <col min="14318" max="14320" width="11.140625" style="189" customWidth="1"/>
    <col min="14321" max="14324" width="12.140625" style="189" customWidth="1"/>
    <col min="14325" max="14325" width="11.140625" style="189" customWidth="1"/>
    <col min="14326" max="14352" width="12.140625" style="189" customWidth="1"/>
    <col min="14353" max="14527" width="9.140625" style="189"/>
    <col min="14528" max="14528" width="44.85546875" style="189" customWidth="1"/>
    <col min="14529" max="14529" width="9.140625" style="189"/>
    <col min="14530" max="14530" width="0" style="189" hidden="1" customWidth="1"/>
    <col min="14531" max="14531" width="11.140625" style="189" customWidth="1"/>
    <col min="14532" max="14541" width="9.140625" style="189"/>
    <col min="14542" max="14542" width="12.140625" style="189" customWidth="1"/>
    <col min="14543" max="14558" width="11.140625" style="189" customWidth="1"/>
    <col min="14559" max="14559" width="10.140625" style="189" customWidth="1"/>
    <col min="14560" max="14563" width="11.140625" style="189" customWidth="1"/>
    <col min="14564" max="14564" width="12.140625" style="189" bestFit="1" customWidth="1"/>
    <col min="14565" max="14565" width="11.140625" style="189" customWidth="1"/>
    <col min="14566" max="14566" width="12.140625" style="189" customWidth="1"/>
    <col min="14567" max="14568" width="11.140625" style="189" customWidth="1"/>
    <col min="14569" max="14569" width="12.140625" style="189" customWidth="1"/>
    <col min="14570" max="14572" width="11.140625" style="189" customWidth="1"/>
    <col min="14573" max="14573" width="12.140625" style="189" customWidth="1"/>
    <col min="14574" max="14576" width="11.140625" style="189" customWidth="1"/>
    <col min="14577" max="14580" width="12.140625" style="189" customWidth="1"/>
    <col min="14581" max="14581" width="11.140625" style="189" customWidth="1"/>
    <col min="14582" max="14608" width="12.140625" style="189" customWidth="1"/>
    <col min="14609" max="14783" width="9.140625" style="189"/>
    <col min="14784" max="14784" width="44.85546875" style="189" customWidth="1"/>
    <col min="14785" max="14785" width="9.140625" style="189"/>
    <col min="14786" max="14786" width="0" style="189" hidden="1" customWidth="1"/>
    <col min="14787" max="14787" width="11.140625" style="189" customWidth="1"/>
    <col min="14788" max="14797" width="9.140625" style="189"/>
    <col min="14798" max="14798" width="12.140625" style="189" customWidth="1"/>
    <col min="14799" max="14814" width="11.140625" style="189" customWidth="1"/>
    <col min="14815" max="14815" width="10.140625" style="189" customWidth="1"/>
    <col min="14816" max="14819" width="11.140625" style="189" customWidth="1"/>
    <col min="14820" max="14820" width="12.140625" style="189" bestFit="1" customWidth="1"/>
    <col min="14821" max="14821" width="11.140625" style="189" customWidth="1"/>
    <col min="14822" max="14822" width="12.140625" style="189" customWidth="1"/>
    <col min="14823" max="14824" width="11.140625" style="189" customWidth="1"/>
    <col min="14825" max="14825" width="12.140625" style="189" customWidth="1"/>
    <col min="14826" max="14828" width="11.140625" style="189" customWidth="1"/>
    <col min="14829" max="14829" width="12.140625" style="189" customWidth="1"/>
    <col min="14830" max="14832" width="11.140625" style="189" customWidth="1"/>
    <col min="14833" max="14836" width="12.140625" style="189" customWidth="1"/>
    <col min="14837" max="14837" width="11.140625" style="189" customWidth="1"/>
    <col min="14838" max="14864" width="12.140625" style="189" customWidth="1"/>
    <col min="14865" max="15039" width="9.140625" style="189"/>
    <col min="15040" max="15040" width="44.85546875" style="189" customWidth="1"/>
    <col min="15041" max="15041" width="9.140625" style="189"/>
    <col min="15042" max="15042" width="0" style="189" hidden="1" customWidth="1"/>
    <col min="15043" max="15043" width="11.140625" style="189" customWidth="1"/>
    <col min="15044" max="15053" width="9.140625" style="189"/>
    <col min="15054" max="15054" width="12.140625" style="189" customWidth="1"/>
    <col min="15055" max="15070" width="11.140625" style="189" customWidth="1"/>
    <col min="15071" max="15071" width="10.140625" style="189" customWidth="1"/>
    <col min="15072" max="15075" width="11.140625" style="189" customWidth="1"/>
    <col min="15076" max="15076" width="12.140625" style="189" bestFit="1" customWidth="1"/>
    <col min="15077" max="15077" width="11.140625" style="189" customWidth="1"/>
    <col min="15078" max="15078" width="12.140625" style="189" customWidth="1"/>
    <col min="15079" max="15080" width="11.140625" style="189" customWidth="1"/>
    <col min="15081" max="15081" width="12.140625" style="189" customWidth="1"/>
    <col min="15082" max="15084" width="11.140625" style="189" customWidth="1"/>
    <col min="15085" max="15085" width="12.140625" style="189" customWidth="1"/>
    <col min="15086" max="15088" width="11.140625" style="189" customWidth="1"/>
    <col min="15089" max="15092" width="12.140625" style="189" customWidth="1"/>
    <col min="15093" max="15093" width="11.140625" style="189" customWidth="1"/>
    <col min="15094" max="15120" width="12.140625" style="189" customWidth="1"/>
    <col min="15121" max="15295" width="9.140625" style="189"/>
    <col min="15296" max="15296" width="44.85546875" style="189" customWidth="1"/>
    <col min="15297" max="15297" width="9.140625" style="189"/>
    <col min="15298" max="15298" width="0" style="189" hidden="1" customWidth="1"/>
    <col min="15299" max="15299" width="11.140625" style="189" customWidth="1"/>
    <col min="15300" max="15309" width="9.140625" style="189"/>
    <col min="15310" max="15310" width="12.140625" style="189" customWidth="1"/>
    <col min="15311" max="15326" width="11.140625" style="189" customWidth="1"/>
    <col min="15327" max="15327" width="10.140625" style="189" customWidth="1"/>
    <col min="15328" max="15331" width="11.140625" style="189" customWidth="1"/>
    <col min="15332" max="15332" width="12.140625" style="189" bestFit="1" customWidth="1"/>
    <col min="15333" max="15333" width="11.140625" style="189" customWidth="1"/>
    <col min="15334" max="15334" width="12.140625" style="189" customWidth="1"/>
    <col min="15335" max="15336" width="11.140625" style="189" customWidth="1"/>
    <col min="15337" max="15337" width="12.140625" style="189" customWidth="1"/>
    <col min="15338" max="15340" width="11.140625" style="189" customWidth="1"/>
    <col min="15341" max="15341" width="12.140625" style="189" customWidth="1"/>
    <col min="15342" max="15344" width="11.140625" style="189" customWidth="1"/>
    <col min="15345" max="15348" width="12.140625" style="189" customWidth="1"/>
    <col min="15349" max="15349" width="11.140625" style="189" customWidth="1"/>
    <col min="15350" max="15376" width="12.140625" style="189" customWidth="1"/>
    <col min="15377" max="15551" width="9.140625" style="189"/>
    <col min="15552" max="15552" width="44.85546875" style="189" customWidth="1"/>
    <col min="15553" max="15553" width="9.140625" style="189"/>
    <col min="15554" max="15554" width="0" style="189" hidden="1" customWidth="1"/>
    <col min="15555" max="15555" width="11.140625" style="189" customWidth="1"/>
    <col min="15556" max="15565" width="9.140625" style="189"/>
    <col min="15566" max="15566" width="12.140625" style="189" customWidth="1"/>
    <col min="15567" max="15582" width="11.140625" style="189" customWidth="1"/>
    <col min="15583" max="15583" width="10.140625" style="189" customWidth="1"/>
    <col min="15584" max="15587" width="11.140625" style="189" customWidth="1"/>
    <col min="15588" max="15588" width="12.140625" style="189" bestFit="1" customWidth="1"/>
    <col min="15589" max="15589" width="11.140625" style="189" customWidth="1"/>
    <col min="15590" max="15590" width="12.140625" style="189" customWidth="1"/>
    <col min="15591" max="15592" width="11.140625" style="189" customWidth="1"/>
    <col min="15593" max="15593" width="12.140625" style="189" customWidth="1"/>
    <col min="15594" max="15596" width="11.140625" style="189" customWidth="1"/>
    <col min="15597" max="15597" width="12.140625" style="189" customWidth="1"/>
    <col min="15598" max="15600" width="11.140625" style="189" customWidth="1"/>
    <col min="15601" max="15604" width="12.140625" style="189" customWidth="1"/>
    <col min="15605" max="15605" width="11.140625" style="189" customWidth="1"/>
    <col min="15606" max="15632" width="12.140625" style="189" customWidth="1"/>
    <col min="15633" max="15807" width="9.140625" style="189"/>
    <col min="15808" max="15808" width="44.85546875" style="189" customWidth="1"/>
    <col min="15809" max="15809" width="9.140625" style="189"/>
    <col min="15810" max="15810" width="0" style="189" hidden="1" customWidth="1"/>
    <col min="15811" max="15811" width="11.140625" style="189" customWidth="1"/>
    <col min="15812" max="15821" width="9.140625" style="189"/>
    <col min="15822" max="15822" width="12.140625" style="189" customWidth="1"/>
    <col min="15823" max="15838" width="11.140625" style="189" customWidth="1"/>
    <col min="15839" max="15839" width="10.140625" style="189" customWidth="1"/>
    <col min="15840" max="15843" width="11.140625" style="189" customWidth="1"/>
    <col min="15844" max="15844" width="12.140625" style="189" bestFit="1" customWidth="1"/>
    <col min="15845" max="15845" width="11.140625" style="189" customWidth="1"/>
    <col min="15846" max="15846" width="12.140625" style="189" customWidth="1"/>
    <col min="15847" max="15848" width="11.140625" style="189" customWidth="1"/>
    <col min="15849" max="15849" width="12.140625" style="189" customWidth="1"/>
    <col min="15850" max="15852" width="11.140625" style="189" customWidth="1"/>
    <col min="15853" max="15853" width="12.140625" style="189" customWidth="1"/>
    <col min="15854" max="15856" width="11.140625" style="189" customWidth="1"/>
    <col min="15857" max="15860" width="12.140625" style="189" customWidth="1"/>
    <col min="15861" max="15861" width="11.140625" style="189" customWidth="1"/>
    <col min="15862" max="15888" width="12.140625" style="189" customWidth="1"/>
    <col min="15889" max="16063" width="9.140625" style="189"/>
    <col min="16064" max="16064" width="44.85546875" style="189" customWidth="1"/>
    <col min="16065" max="16065" width="9.140625" style="189"/>
    <col min="16066" max="16066" width="0" style="189" hidden="1" customWidth="1"/>
    <col min="16067" max="16067" width="11.140625" style="189" customWidth="1"/>
    <col min="16068" max="16077" width="9.140625" style="189"/>
    <col min="16078" max="16078" width="12.140625" style="189" customWidth="1"/>
    <col min="16079" max="16094" width="11.140625" style="189" customWidth="1"/>
    <col min="16095" max="16095" width="10.140625" style="189" customWidth="1"/>
    <col min="16096" max="16099" width="11.140625" style="189" customWidth="1"/>
    <col min="16100" max="16100" width="12.140625" style="189" bestFit="1" customWidth="1"/>
    <col min="16101" max="16101" width="11.140625" style="189" customWidth="1"/>
    <col min="16102" max="16102" width="12.140625" style="189" customWidth="1"/>
    <col min="16103" max="16104" width="11.140625" style="189" customWidth="1"/>
    <col min="16105" max="16105" width="12.140625" style="189" customWidth="1"/>
    <col min="16106" max="16108" width="11.140625" style="189" customWidth="1"/>
    <col min="16109" max="16109" width="12.140625" style="189" customWidth="1"/>
    <col min="16110" max="16112" width="11.140625" style="189" customWidth="1"/>
    <col min="16113" max="16116" width="12.140625" style="189" customWidth="1"/>
    <col min="16117" max="16117" width="11.140625" style="189" customWidth="1"/>
    <col min="16118" max="16144" width="12.140625" style="189" customWidth="1"/>
    <col min="16145" max="16384" width="9.140625" style="189"/>
  </cols>
  <sheetData>
    <row r="1" spans="2:16" ht="13.5" thickBot="1" x14ac:dyDescent="0.25"/>
    <row r="2" spans="2:16" ht="52.5" customHeight="1" thickTop="1" thickBot="1" x14ac:dyDescent="0.25">
      <c r="B2" s="190" t="s">
        <v>0</v>
      </c>
      <c r="C2" s="191" t="s">
        <v>1</v>
      </c>
      <c r="D2" s="192" t="s">
        <v>2</v>
      </c>
      <c r="E2" s="193" t="s">
        <v>226</v>
      </c>
      <c r="F2" s="194" t="s">
        <v>4</v>
      </c>
      <c r="G2" s="192" t="s">
        <v>5</v>
      </c>
      <c r="H2" s="193" t="s">
        <v>6</v>
      </c>
      <c r="I2" s="193" t="s">
        <v>7</v>
      </c>
      <c r="J2" s="194" t="s">
        <v>9</v>
      </c>
      <c r="K2" s="193" t="s">
        <v>10</v>
      </c>
      <c r="L2" s="195" t="s">
        <v>11</v>
      </c>
      <c r="M2" s="196" t="s">
        <v>12</v>
      </c>
      <c r="O2" s="197"/>
      <c r="P2" s="197"/>
    </row>
    <row r="3" spans="2:16" ht="15" customHeight="1" thickTop="1" x14ac:dyDescent="0.2">
      <c r="B3" s="198"/>
      <c r="C3" s="199"/>
      <c r="D3" s="200"/>
      <c r="E3" s="201"/>
      <c r="F3" s="202"/>
      <c r="G3" s="200"/>
      <c r="H3" s="201"/>
      <c r="I3" s="201"/>
      <c r="J3" s="202"/>
      <c r="K3" s="203"/>
      <c r="L3" s="201">
        <v>6</v>
      </c>
      <c r="M3" s="204"/>
      <c r="O3" s="205"/>
      <c r="P3" s="205"/>
    </row>
    <row r="4" spans="2:16" ht="15" customHeight="1" thickBot="1" x14ac:dyDescent="0.25">
      <c r="B4" s="206"/>
      <c r="C4" s="207"/>
      <c r="D4" s="208"/>
      <c r="E4" s="209"/>
      <c r="F4" s="210"/>
      <c r="G4" s="208"/>
      <c r="H4" s="209"/>
      <c r="I4" s="209"/>
      <c r="J4" s="210"/>
      <c r="K4" s="211"/>
      <c r="L4" s="208"/>
      <c r="M4" s="212"/>
      <c r="O4" s="213"/>
      <c r="P4" s="213"/>
    </row>
    <row r="5" spans="2:16" ht="15" customHeight="1" thickTop="1" thickBot="1" x14ac:dyDescent="0.25">
      <c r="B5" s="214"/>
      <c r="C5" s="191"/>
      <c r="D5" s="192"/>
      <c r="E5" s="193"/>
      <c r="F5" s="194"/>
      <c r="G5" s="192"/>
      <c r="H5" s="193"/>
      <c r="I5" s="193"/>
      <c r="J5" s="194"/>
      <c r="K5" s="215"/>
      <c r="L5" s="192"/>
      <c r="M5" s="216"/>
    </row>
    <row r="6" spans="2:16" ht="15" customHeight="1" thickTop="1" x14ac:dyDescent="0.2">
      <c r="B6" s="246" t="s">
        <v>37</v>
      </c>
      <c r="C6" s="247" t="s">
        <v>38</v>
      </c>
      <c r="D6" s="248" t="s">
        <v>39</v>
      </c>
      <c r="E6" s="249">
        <v>0.99</v>
      </c>
      <c r="F6" s="250"/>
      <c r="G6" s="251"/>
      <c r="H6" s="261">
        <f t="shared" ref="H6:H14" si="0">ROUND(E6*(1-F6),2)</f>
        <v>0.99</v>
      </c>
      <c r="I6" s="252">
        <v>9.7899999999999991</v>
      </c>
      <c r="J6" s="250">
        <v>0.5</v>
      </c>
      <c r="K6" s="253">
        <f t="shared" ref="K6:K14" si="1">ROUND(I6*J6,2)</f>
        <v>4.9000000000000004</v>
      </c>
      <c r="L6" s="261">
        <f t="shared" ref="L6:L14" si="2">MIN($L$3,K6)</f>
        <v>4.9000000000000004</v>
      </c>
      <c r="M6" s="263">
        <f t="shared" ref="M6:M14" si="3">ROUND(L6*$H6,2)</f>
        <v>4.8499999999999996</v>
      </c>
      <c r="O6" s="237"/>
      <c r="P6" s="236"/>
    </row>
    <row r="7" spans="2:16" ht="15" customHeight="1" x14ac:dyDescent="0.2">
      <c r="B7" s="83" t="s">
        <v>40</v>
      </c>
      <c r="C7" s="84" t="s">
        <v>41</v>
      </c>
      <c r="D7" s="85" t="s">
        <v>39</v>
      </c>
      <c r="E7" s="86">
        <v>0.56999999999999995</v>
      </c>
      <c r="F7" s="87"/>
      <c r="G7" s="88"/>
      <c r="H7" s="89">
        <f t="shared" si="0"/>
        <v>0.56999999999999995</v>
      </c>
      <c r="I7" s="89">
        <v>9.7899999999999991</v>
      </c>
      <c r="J7" s="90">
        <v>17.21</v>
      </c>
      <c r="K7" s="87">
        <v>0.5</v>
      </c>
      <c r="L7" s="91">
        <f t="shared" ref="L7" si="4">ROUND(I7*K7,2)</f>
        <v>4.9000000000000004</v>
      </c>
      <c r="M7" s="263">
        <f t="shared" si="3"/>
        <v>2.79</v>
      </c>
      <c r="N7" s="92"/>
      <c r="O7" s="237"/>
      <c r="P7" s="236"/>
    </row>
    <row r="8" spans="2:16" ht="15" customHeight="1" x14ac:dyDescent="0.2">
      <c r="B8" s="255" t="s">
        <v>230</v>
      </c>
      <c r="C8" s="256" t="s">
        <v>43</v>
      </c>
      <c r="D8" s="257" t="s">
        <v>39</v>
      </c>
      <c r="E8" s="258">
        <v>0.56000000000000005</v>
      </c>
      <c r="F8" s="259"/>
      <c r="G8" s="260"/>
      <c r="H8" s="261">
        <f t="shared" si="0"/>
        <v>0.56000000000000005</v>
      </c>
      <c r="I8" s="261">
        <v>9.7899999999999991</v>
      </c>
      <c r="J8" s="259">
        <v>0.5</v>
      </c>
      <c r="K8" s="262">
        <f t="shared" si="1"/>
        <v>4.9000000000000004</v>
      </c>
      <c r="L8" s="261">
        <f t="shared" si="2"/>
        <v>4.9000000000000004</v>
      </c>
      <c r="M8" s="263">
        <f t="shared" si="3"/>
        <v>2.74</v>
      </c>
      <c r="O8" s="237"/>
      <c r="P8" s="236"/>
    </row>
    <row r="9" spans="2:16" ht="15" customHeight="1" x14ac:dyDescent="0.2">
      <c r="B9" s="255" t="s">
        <v>42</v>
      </c>
      <c r="C9" s="256" t="s">
        <v>43</v>
      </c>
      <c r="D9" s="248" t="s">
        <v>39</v>
      </c>
      <c r="E9" s="258">
        <v>0.56000000000000005</v>
      </c>
      <c r="F9" s="259"/>
      <c r="G9" s="260"/>
      <c r="H9" s="261">
        <f t="shared" si="0"/>
        <v>0.56000000000000005</v>
      </c>
      <c r="I9" s="261">
        <v>9.7899999999999991</v>
      </c>
      <c r="J9" s="259">
        <v>0.5</v>
      </c>
      <c r="K9" s="262">
        <f t="shared" si="1"/>
        <v>4.9000000000000004</v>
      </c>
      <c r="L9" s="261">
        <f t="shared" si="2"/>
        <v>4.9000000000000004</v>
      </c>
      <c r="M9" s="263">
        <f t="shared" si="3"/>
        <v>2.74</v>
      </c>
      <c r="O9" s="237"/>
      <c r="P9" s="236"/>
    </row>
    <row r="10" spans="2:16" ht="15" customHeight="1" x14ac:dyDescent="0.2">
      <c r="B10" s="255" t="s">
        <v>44</v>
      </c>
      <c r="C10" s="256" t="s">
        <v>45</v>
      </c>
      <c r="D10" s="248" t="s">
        <v>39</v>
      </c>
      <c r="E10" s="258">
        <v>0.44</v>
      </c>
      <c r="F10" s="259"/>
      <c r="G10" s="260"/>
      <c r="H10" s="261">
        <f t="shared" si="0"/>
        <v>0.44</v>
      </c>
      <c r="I10" s="261">
        <v>9.7899999999999991</v>
      </c>
      <c r="J10" s="259">
        <v>0.5</v>
      </c>
      <c r="K10" s="262">
        <f t="shared" si="1"/>
        <v>4.9000000000000004</v>
      </c>
      <c r="L10" s="261">
        <f t="shared" si="2"/>
        <v>4.9000000000000004</v>
      </c>
      <c r="M10" s="263">
        <f t="shared" si="3"/>
        <v>2.16</v>
      </c>
      <c r="O10" s="237"/>
      <c r="P10" s="236"/>
    </row>
    <row r="11" spans="2:16" ht="15" customHeight="1" x14ac:dyDescent="0.2">
      <c r="B11" s="255" t="s">
        <v>46</v>
      </c>
      <c r="C11" s="256" t="s">
        <v>47</v>
      </c>
      <c r="D11" s="248" t="s">
        <v>39</v>
      </c>
      <c r="E11" s="258">
        <v>0.36</v>
      </c>
      <c r="F11" s="259"/>
      <c r="G11" s="260"/>
      <c r="H11" s="261">
        <f t="shared" si="0"/>
        <v>0.36</v>
      </c>
      <c r="I11" s="261">
        <v>9.7899999999999991</v>
      </c>
      <c r="J11" s="259">
        <v>0.5</v>
      </c>
      <c r="K11" s="262">
        <f t="shared" si="1"/>
        <v>4.9000000000000004</v>
      </c>
      <c r="L11" s="261">
        <f t="shared" si="2"/>
        <v>4.9000000000000004</v>
      </c>
      <c r="M11" s="263">
        <f t="shared" si="3"/>
        <v>1.76</v>
      </c>
      <c r="O11" s="237"/>
      <c r="P11" s="236"/>
    </row>
    <row r="12" spans="2:16" ht="15" customHeight="1" x14ac:dyDescent="0.2">
      <c r="B12" s="264" t="s">
        <v>231</v>
      </c>
      <c r="C12" s="265" t="s">
        <v>49</v>
      </c>
      <c r="D12" s="266" t="s">
        <v>39</v>
      </c>
      <c r="E12" s="267">
        <v>0.3</v>
      </c>
      <c r="F12" s="268"/>
      <c r="G12" s="269"/>
      <c r="H12" s="270">
        <f t="shared" si="0"/>
        <v>0.3</v>
      </c>
      <c r="I12" s="270">
        <v>9.7899999999999991</v>
      </c>
      <c r="J12" s="259">
        <v>0.5</v>
      </c>
      <c r="K12" s="262">
        <f t="shared" si="1"/>
        <v>4.9000000000000004</v>
      </c>
      <c r="L12" s="261">
        <f t="shared" si="2"/>
        <v>4.9000000000000004</v>
      </c>
      <c r="M12" s="263">
        <f t="shared" si="3"/>
        <v>1.47</v>
      </c>
      <c r="O12" s="237"/>
      <c r="P12" s="236"/>
    </row>
    <row r="13" spans="2:16" ht="15" customHeight="1" x14ac:dyDescent="0.2">
      <c r="B13" s="264" t="s">
        <v>232</v>
      </c>
      <c r="C13" s="265" t="s">
        <v>51</v>
      </c>
      <c r="D13" s="266" t="s">
        <v>39</v>
      </c>
      <c r="E13" s="267">
        <v>0.26</v>
      </c>
      <c r="F13" s="268"/>
      <c r="G13" s="269"/>
      <c r="H13" s="270">
        <f t="shared" si="0"/>
        <v>0.26</v>
      </c>
      <c r="I13" s="270">
        <v>9.7899999999999991</v>
      </c>
      <c r="J13" s="259">
        <v>0.5</v>
      </c>
      <c r="K13" s="262">
        <f t="shared" si="1"/>
        <v>4.9000000000000004</v>
      </c>
      <c r="L13" s="261">
        <f t="shared" si="2"/>
        <v>4.9000000000000004</v>
      </c>
      <c r="M13" s="263">
        <f t="shared" si="3"/>
        <v>1.27</v>
      </c>
      <c r="O13" s="237"/>
      <c r="P13" s="236"/>
    </row>
    <row r="14" spans="2:16" ht="15" customHeight="1" thickBot="1" x14ac:dyDescent="0.25">
      <c r="B14" s="227" t="s">
        <v>52</v>
      </c>
      <c r="C14" s="228" t="s">
        <v>53</v>
      </c>
      <c r="D14" s="273" t="s">
        <v>101</v>
      </c>
      <c r="E14" s="230">
        <v>0.26</v>
      </c>
      <c r="F14" s="231"/>
      <c r="G14" s="232"/>
      <c r="H14" s="233">
        <f t="shared" si="0"/>
        <v>0.26</v>
      </c>
      <c r="I14" s="233">
        <v>9.7899999999999991</v>
      </c>
      <c r="J14" s="231">
        <v>0.5</v>
      </c>
      <c r="K14" s="234">
        <f t="shared" si="1"/>
        <v>4.9000000000000004</v>
      </c>
      <c r="L14" s="233">
        <f t="shared" si="2"/>
        <v>4.9000000000000004</v>
      </c>
      <c r="M14" s="235">
        <f t="shared" si="3"/>
        <v>1.27</v>
      </c>
      <c r="O14" s="237"/>
      <c r="P14" s="236"/>
    </row>
    <row r="15" spans="2:16" x14ac:dyDescent="0.2">
      <c r="B15" s="1"/>
      <c r="C15" s="2"/>
      <c r="D15" s="3"/>
      <c r="E15" s="4"/>
      <c r="F15" s="298" t="s">
        <v>256</v>
      </c>
      <c r="G15" s="3"/>
      <c r="H15" s="4"/>
      <c r="I15" s="4"/>
      <c r="J15" s="5"/>
      <c r="K15" s="4"/>
      <c r="L15" s="3"/>
      <c r="M15" s="3"/>
    </row>
    <row r="16" spans="2:16" x14ac:dyDescent="0.2">
      <c r="B16" s="1"/>
      <c r="C16" s="2"/>
      <c r="D16" s="3"/>
      <c r="E16" s="4"/>
      <c r="F16" s="299" t="s">
        <v>257</v>
      </c>
      <c r="G16" s="3"/>
      <c r="H16" s="4"/>
      <c r="I16" s="4"/>
      <c r="J16" s="5"/>
      <c r="K16" s="4"/>
      <c r="L16" s="3"/>
      <c r="M16" s="3"/>
    </row>
    <row r="17" spans="2:13" x14ac:dyDescent="0.2">
      <c r="B17" s="1"/>
      <c r="C17" s="2"/>
      <c r="D17" s="3"/>
      <c r="E17" s="4"/>
      <c r="F17" s="300" t="s">
        <v>258</v>
      </c>
      <c r="G17" s="3"/>
      <c r="H17" s="4"/>
      <c r="I17" s="4"/>
      <c r="J17" s="5"/>
      <c r="K17" s="4"/>
      <c r="L17" s="3"/>
      <c r="M17" s="3"/>
    </row>
    <row r="18" spans="2:13" x14ac:dyDescent="0.2">
      <c r="B18" s="1"/>
      <c r="C18" s="2"/>
      <c r="D18" s="3"/>
      <c r="E18" s="4"/>
      <c r="F18" s="300" t="s">
        <v>259</v>
      </c>
      <c r="G18" s="3"/>
      <c r="H18" s="4"/>
      <c r="I18" s="4"/>
      <c r="J18" s="5"/>
      <c r="K18" s="4"/>
      <c r="L18" s="3"/>
      <c r="M18" s="3"/>
    </row>
    <row r="20" spans="2:13" x14ac:dyDescent="0.2">
      <c r="B20" s="189">
        <v>1</v>
      </c>
      <c r="C20" s="189">
        <v>2</v>
      </c>
      <c r="D20" s="189">
        <v>3</v>
      </c>
      <c r="E20" s="189">
        <v>4</v>
      </c>
      <c r="F20" s="189">
        <v>5</v>
      </c>
      <c r="G20" s="189">
        <v>6</v>
      </c>
      <c r="H20" s="189">
        <v>7</v>
      </c>
      <c r="I20" s="189">
        <v>8</v>
      </c>
      <c r="J20" s="189">
        <v>9</v>
      </c>
      <c r="K20" s="189">
        <v>10</v>
      </c>
      <c r="L20" s="189">
        <v>11</v>
      </c>
      <c r="M20" s="189">
        <v>12</v>
      </c>
    </row>
  </sheetData>
  <pageMargins left="0.7" right="0.7" top="0.75" bottom="0.75" header="0.3" footer="0.3"/>
  <pageSetup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0DDB-9503-4785-8FB5-F1E39B353FC2}">
  <sheetPr>
    <pageSetUpPr fitToPage="1"/>
  </sheetPr>
  <dimension ref="A2:I58"/>
  <sheetViews>
    <sheetView view="pageBreakPreview" topLeftCell="A3" zoomScale="85" zoomScaleNormal="70" zoomScaleSheetLayoutView="85" workbookViewId="0">
      <selection activeCell="B22" sqref="B22:C22"/>
    </sheetView>
  </sheetViews>
  <sheetFormatPr defaultColWidth="9.140625" defaultRowHeight="12.75" x14ac:dyDescent="0.2"/>
  <cols>
    <col min="1" max="1" width="9.140625" style="160"/>
    <col min="2" max="2" width="36.140625" style="160" customWidth="1"/>
    <col min="3" max="3" width="1.140625" style="160" customWidth="1"/>
    <col min="4" max="6" width="20.85546875" style="160" customWidth="1"/>
    <col min="7" max="7" width="16.85546875" style="160" customWidth="1"/>
    <col min="8" max="16384" width="9.140625" style="160"/>
  </cols>
  <sheetData>
    <row r="2" spans="1:9" ht="21" thickBot="1" x14ac:dyDescent="0.35">
      <c r="B2" s="690"/>
      <c r="C2" s="690"/>
    </row>
    <row r="3" spans="1:9" s="161" customFormat="1" ht="67.5" customHeight="1" thickTop="1" thickBot="1" x14ac:dyDescent="0.3">
      <c r="B3" s="162" t="s">
        <v>216</v>
      </c>
      <c r="C3" s="163"/>
      <c r="D3" s="691" t="s">
        <v>217</v>
      </c>
      <c r="E3" s="692"/>
      <c r="F3" s="692"/>
      <c r="G3" s="692"/>
    </row>
    <row r="4" spans="1:9" s="164" customFormat="1" ht="54" customHeight="1" thickTop="1" thickBot="1" x14ac:dyDescent="0.3">
      <c r="B4" s="165" t="s">
        <v>218</v>
      </c>
      <c r="C4" s="166"/>
      <c r="D4" s="167" t="s">
        <v>219</v>
      </c>
      <c r="E4" s="168" t="s">
        <v>220</v>
      </c>
      <c r="F4" s="168" t="s">
        <v>270</v>
      </c>
      <c r="G4" s="168" t="s">
        <v>271</v>
      </c>
    </row>
    <row r="5" spans="1:9" ht="16.5" thickTop="1" x14ac:dyDescent="0.25">
      <c r="A5" s="160" t="s">
        <v>123</v>
      </c>
      <c r="B5" s="169" t="s">
        <v>123</v>
      </c>
      <c r="C5" s="170"/>
      <c r="D5" s="171">
        <v>989</v>
      </c>
      <c r="E5" s="172">
        <v>2158</v>
      </c>
      <c r="F5" s="172">
        <v>2025</v>
      </c>
      <c r="G5" s="172">
        <v>1642</v>
      </c>
      <c r="H5" s="160">
        <f>IF(D5&lt;852,1,0)</f>
        <v>0</v>
      </c>
      <c r="I5" s="173"/>
    </row>
    <row r="6" spans="1:9" ht="15.75" x14ac:dyDescent="0.25">
      <c r="A6" s="160" t="s">
        <v>185</v>
      </c>
      <c r="B6" s="174" t="s">
        <v>185</v>
      </c>
      <c r="C6" s="170"/>
      <c r="D6" s="175">
        <v>63</v>
      </c>
      <c r="E6" s="176">
        <v>228</v>
      </c>
      <c r="F6" s="176">
        <v>205</v>
      </c>
      <c r="G6" s="176">
        <v>355</v>
      </c>
      <c r="H6" s="160">
        <f t="shared" ref="H6:H25" si="0">IF(D6&lt;852,1,0)</f>
        <v>1</v>
      </c>
      <c r="I6" s="173"/>
    </row>
    <row r="7" spans="1:9" ht="15.75" x14ac:dyDescent="0.25">
      <c r="A7" s="160" t="s">
        <v>77</v>
      </c>
      <c r="B7" s="169" t="s">
        <v>77</v>
      </c>
      <c r="C7" s="170"/>
      <c r="D7" s="171">
        <v>2014</v>
      </c>
      <c r="E7" s="172">
        <v>2419</v>
      </c>
      <c r="F7" s="172">
        <v>3316</v>
      </c>
      <c r="G7" s="172">
        <v>3128</v>
      </c>
      <c r="H7" s="160">
        <f t="shared" si="0"/>
        <v>0</v>
      </c>
      <c r="I7" s="173"/>
    </row>
    <row r="8" spans="1:9" ht="15.75" x14ac:dyDescent="0.25">
      <c r="A8" s="160" t="s">
        <v>158</v>
      </c>
      <c r="B8" s="174" t="s">
        <v>158</v>
      </c>
      <c r="C8" s="170"/>
      <c r="D8" s="175">
        <v>640</v>
      </c>
      <c r="E8" s="176">
        <v>1323</v>
      </c>
      <c r="F8" s="176">
        <v>1144</v>
      </c>
      <c r="G8" s="176">
        <v>1781</v>
      </c>
      <c r="H8" s="160">
        <f t="shared" si="0"/>
        <v>1</v>
      </c>
      <c r="I8" s="173"/>
    </row>
    <row r="9" spans="1:9" ht="15.75" x14ac:dyDescent="0.25">
      <c r="A9" s="160" t="s">
        <v>186</v>
      </c>
      <c r="B9" s="169" t="s">
        <v>186</v>
      </c>
      <c r="C9" s="170"/>
      <c r="D9" s="171">
        <v>987</v>
      </c>
      <c r="E9" s="172">
        <v>966</v>
      </c>
      <c r="F9" s="172">
        <v>463</v>
      </c>
      <c r="G9" s="172">
        <v>834</v>
      </c>
      <c r="H9" s="160">
        <f t="shared" si="0"/>
        <v>0</v>
      </c>
      <c r="I9" s="173"/>
    </row>
    <row r="10" spans="1:9" ht="15.75" x14ac:dyDescent="0.25">
      <c r="A10" s="160" t="s">
        <v>187</v>
      </c>
      <c r="B10" s="174" t="s">
        <v>187</v>
      </c>
      <c r="C10" s="170"/>
      <c r="D10" s="175">
        <v>969</v>
      </c>
      <c r="E10" s="176">
        <v>2708</v>
      </c>
      <c r="F10" s="176">
        <v>3449</v>
      </c>
      <c r="G10" s="176">
        <v>2927</v>
      </c>
      <c r="H10" s="160">
        <f t="shared" si="0"/>
        <v>0</v>
      </c>
      <c r="I10" s="173"/>
    </row>
    <row r="11" spans="1:9" ht="15.75" x14ac:dyDescent="0.25">
      <c r="A11" s="160" t="s">
        <v>188</v>
      </c>
      <c r="B11" s="169" t="s">
        <v>188</v>
      </c>
      <c r="C11" s="170"/>
      <c r="D11" s="171">
        <v>387</v>
      </c>
      <c r="E11" s="172">
        <v>998</v>
      </c>
      <c r="F11" s="172">
        <v>675</v>
      </c>
      <c r="G11" s="172">
        <v>743</v>
      </c>
      <c r="H11" s="160">
        <f t="shared" si="0"/>
        <v>1</v>
      </c>
      <c r="I11" s="173"/>
    </row>
    <row r="12" spans="1:9" ht="15.75" x14ac:dyDescent="0.25">
      <c r="A12" s="160" t="s">
        <v>189</v>
      </c>
      <c r="B12" s="174" t="s">
        <v>189</v>
      </c>
      <c r="C12" s="170"/>
      <c r="D12" s="175">
        <v>755</v>
      </c>
      <c r="E12" s="176">
        <v>2091</v>
      </c>
      <c r="F12" s="176">
        <v>1799</v>
      </c>
      <c r="G12" s="176">
        <v>2055</v>
      </c>
      <c r="H12" s="160">
        <f t="shared" si="0"/>
        <v>1</v>
      </c>
      <c r="I12" s="173"/>
    </row>
    <row r="13" spans="1:9" ht="15.75" x14ac:dyDescent="0.25">
      <c r="A13" s="160" t="s">
        <v>221</v>
      </c>
      <c r="B13" s="169" t="s">
        <v>221</v>
      </c>
      <c r="C13" s="170"/>
      <c r="D13" s="171">
        <v>619</v>
      </c>
      <c r="E13" s="172">
        <v>1562</v>
      </c>
      <c r="F13" s="172">
        <v>441</v>
      </c>
      <c r="G13" s="172">
        <v>0</v>
      </c>
      <c r="H13" s="160">
        <f t="shared" si="0"/>
        <v>1</v>
      </c>
      <c r="I13" s="173"/>
    </row>
    <row r="14" spans="1:9" ht="15.75" x14ac:dyDescent="0.25">
      <c r="A14" s="160" t="s">
        <v>190</v>
      </c>
      <c r="B14" s="174" t="s">
        <v>190</v>
      </c>
      <c r="C14" s="170"/>
      <c r="D14" s="175">
        <v>1450</v>
      </c>
      <c r="E14" s="176">
        <v>2551</v>
      </c>
      <c r="F14" s="176">
        <v>3164</v>
      </c>
      <c r="G14" s="176">
        <v>6367</v>
      </c>
      <c r="H14" s="160">
        <f t="shared" si="0"/>
        <v>0</v>
      </c>
      <c r="I14" s="173"/>
    </row>
    <row r="15" spans="1:9" ht="15.75" x14ac:dyDescent="0.25">
      <c r="A15" s="160" t="s">
        <v>191</v>
      </c>
      <c r="B15" s="169" t="s">
        <v>191</v>
      </c>
      <c r="C15" s="170"/>
      <c r="D15" s="171">
        <v>742</v>
      </c>
      <c r="E15" s="172">
        <v>1283</v>
      </c>
      <c r="F15" s="172">
        <v>845</v>
      </c>
      <c r="G15" s="172">
        <v>2742</v>
      </c>
      <c r="H15" s="160">
        <f t="shared" si="0"/>
        <v>1</v>
      </c>
      <c r="I15" s="173"/>
    </row>
    <row r="16" spans="1:9" ht="15.75" x14ac:dyDescent="0.25">
      <c r="A16" s="160" t="s">
        <v>192</v>
      </c>
      <c r="B16" s="174" t="s">
        <v>192</v>
      </c>
      <c r="C16" s="170"/>
      <c r="D16" s="175">
        <v>1632</v>
      </c>
      <c r="E16" s="176">
        <v>1014</v>
      </c>
      <c r="F16" s="176">
        <v>3560</v>
      </c>
      <c r="G16" s="176">
        <v>3556</v>
      </c>
      <c r="H16" s="160">
        <f t="shared" si="0"/>
        <v>0</v>
      </c>
      <c r="I16" s="173"/>
    </row>
    <row r="17" spans="1:9" ht="15.75" x14ac:dyDescent="0.25">
      <c r="B17" s="169" t="s">
        <v>193</v>
      </c>
      <c r="C17" s="177"/>
      <c r="D17" s="171">
        <v>492</v>
      </c>
      <c r="E17" s="172">
        <v>492</v>
      </c>
      <c r="F17" s="172">
        <v>492</v>
      </c>
      <c r="G17" s="172">
        <v>2756</v>
      </c>
      <c r="H17" s="160">
        <f t="shared" si="0"/>
        <v>1</v>
      </c>
      <c r="I17" s="173"/>
    </row>
    <row r="18" spans="1:9" ht="15.75" x14ac:dyDescent="0.25">
      <c r="A18" s="160" t="s">
        <v>194</v>
      </c>
      <c r="B18" s="178" t="s">
        <v>194</v>
      </c>
      <c r="C18" s="179"/>
      <c r="D18" s="180">
        <v>1028</v>
      </c>
      <c r="E18" s="181">
        <v>2398</v>
      </c>
      <c r="F18" s="181">
        <v>2984</v>
      </c>
      <c r="G18" s="181">
        <v>4605</v>
      </c>
      <c r="H18" s="160">
        <f t="shared" si="0"/>
        <v>0</v>
      </c>
      <c r="I18" s="173"/>
    </row>
    <row r="19" spans="1:9" ht="15.75" x14ac:dyDescent="0.25">
      <c r="A19" s="160" t="s">
        <v>195</v>
      </c>
      <c r="B19" s="169" t="s">
        <v>195</v>
      </c>
      <c r="C19" s="177"/>
      <c r="D19" s="171">
        <v>726</v>
      </c>
      <c r="E19" s="172">
        <v>2322</v>
      </c>
      <c r="F19" s="172">
        <v>1826</v>
      </c>
      <c r="G19" s="172">
        <v>3727</v>
      </c>
      <c r="H19" s="160">
        <f t="shared" si="0"/>
        <v>1</v>
      </c>
      <c r="I19" s="173"/>
    </row>
    <row r="20" spans="1:9" ht="15.75" x14ac:dyDescent="0.25">
      <c r="A20" s="160" t="s">
        <v>196</v>
      </c>
      <c r="B20" s="174" t="s">
        <v>196</v>
      </c>
      <c r="C20" s="170"/>
      <c r="D20" s="175">
        <v>567</v>
      </c>
      <c r="E20" s="176">
        <v>2921</v>
      </c>
      <c r="F20" s="176">
        <v>3457</v>
      </c>
      <c r="G20" s="176">
        <v>2542</v>
      </c>
      <c r="H20" s="160">
        <f t="shared" si="0"/>
        <v>1</v>
      </c>
      <c r="I20" s="173"/>
    </row>
    <row r="21" spans="1:9" ht="15.75" x14ac:dyDescent="0.25">
      <c r="B21" s="169" t="s">
        <v>197</v>
      </c>
      <c r="C21" s="177"/>
      <c r="D21" s="171">
        <v>3269</v>
      </c>
      <c r="E21" s="172">
        <v>3269</v>
      </c>
      <c r="F21" s="172">
        <v>3269</v>
      </c>
      <c r="G21" s="172">
        <v>4416</v>
      </c>
      <c r="I21" s="173"/>
    </row>
    <row r="22" spans="1:9" ht="15.75" x14ac:dyDescent="0.25">
      <c r="A22" s="160" t="s">
        <v>222</v>
      </c>
      <c r="B22" s="174" t="s">
        <v>222</v>
      </c>
      <c r="C22" s="170"/>
      <c r="D22" s="175">
        <v>121</v>
      </c>
      <c r="E22" s="176">
        <v>860</v>
      </c>
      <c r="F22" s="176">
        <v>1356</v>
      </c>
      <c r="G22" s="176">
        <v>0</v>
      </c>
      <c r="H22" s="160">
        <f t="shared" si="0"/>
        <v>1</v>
      </c>
      <c r="I22" s="173"/>
    </row>
    <row r="23" spans="1:9" ht="15.75" x14ac:dyDescent="0.25">
      <c r="A23" s="160" t="s">
        <v>198</v>
      </c>
      <c r="B23" s="169" t="s">
        <v>198</v>
      </c>
      <c r="C23" s="170"/>
      <c r="D23" s="171">
        <v>999</v>
      </c>
      <c r="E23" s="172">
        <v>2312</v>
      </c>
      <c r="F23" s="172">
        <v>3806</v>
      </c>
      <c r="G23" s="172">
        <v>3294</v>
      </c>
      <c r="H23" s="160">
        <f t="shared" si="0"/>
        <v>0</v>
      </c>
      <c r="I23" s="173"/>
    </row>
    <row r="24" spans="1:9" ht="15.75" x14ac:dyDescent="0.25">
      <c r="A24" s="160" t="s">
        <v>199</v>
      </c>
      <c r="B24" s="174" t="s">
        <v>199</v>
      </c>
      <c r="C24" s="170"/>
      <c r="D24" s="175">
        <v>1213</v>
      </c>
      <c r="E24" s="176">
        <v>2370</v>
      </c>
      <c r="F24" s="176">
        <v>2348</v>
      </c>
      <c r="G24" s="176">
        <v>2588</v>
      </c>
      <c r="H24" s="160">
        <f t="shared" si="0"/>
        <v>0</v>
      </c>
      <c r="I24" s="173"/>
    </row>
    <row r="25" spans="1:9" ht="16.5" thickBot="1" x14ac:dyDescent="0.3">
      <c r="A25" s="160" t="s">
        <v>200</v>
      </c>
      <c r="B25" s="182" t="s">
        <v>200</v>
      </c>
      <c r="C25" s="183"/>
      <c r="D25" s="184">
        <v>1618</v>
      </c>
      <c r="E25" s="185">
        <v>2962</v>
      </c>
      <c r="F25" s="185">
        <v>3706</v>
      </c>
      <c r="G25" s="185">
        <v>6101</v>
      </c>
      <c r="H25" s="160">
        <f t="shared" si="0"/>
        <v>0</v>
      </c>
      <c r="I25" s="173"/>
    </row>
    <row r="26" spans="1:9" ht="13.5" thickTop="1" x14ac:dyDescent="0.2">
      <c r="B26" s="693"/>
      <c r="C26" s="693"/>
      <c r="D26" s="693"/>
      <c r="E26" s="693"/>
      <c r="F26" s="693"/>
    </row>
    <row r="27" spans="1:9" x14ac:dyDescent="0.2">
      <c r="B27" s="160">
        <v>1</v>
      </c>
      <c r="C27" s="160">
        <v>2</v>
      </c>
      <c r="D27" s="173">
        <v>3</v>
      </c>
      <c r="E27" s="173">
        <v>4</v>
      </c>
      <c r="F27" s="173">
        <v>5</v>
      </c>
      <c r="G27" s="160">
        <v>6</v>
      </c>
    </row>
    <row r="28" spans="1:9" x14ac:dyDescent="0.2">
      <c r="D28" s="173"/>
      <c r="E28" s="173"/>
      <c r="F28" s="173"/>
    </row>
    <row r="29" spans="1:9" x14ac:dyDescent="0.2">
      <c r="D29" s="173"/>
      <c r="E29" s="173"/>
      <c r="F29" s="173"/>
    </row>
    <row r="30" spans="1:9" x14ac:dyDescent="0.2">
      <c r="D30" s="173"/>
      <c r="E30" s="173"/>
      <c r="F30" s="173"/>
    </row>
    <row r="31" spans="1:9" ht="13.5" thickBot="1" x14ac:dyDescent="0.25">
      <c r="D31" s="173"/>
      <c r="E31" s="173"/>
      <c r="F31" s="173"/>
    </row>
    <row r="32" spans="1:9" ht="15.75" thickBot="1" x14ac:dyDescent="0.25">
      <c r="B32" s="303" t="s">
        <v>267</v>
      </c>
      <c r="D32" s="307">
        <v>1</v>
      </c>
      <c r="E32" s="173"/>
      <c r="F32" s="173"/>
    </row>
    <row r="33" spans="2:6" ht="15.75" thickBot="1" x14ac:dyDescent="0.25">
      <c r="B33" s="305" t="s">
        <v>269</v>
      </c>
      <c r="D33" s="307">
        <v>2</v>
      </c>
      <c r="E33" s="173"/>
      <c r="F33" s="173"/>
    </row>
    <row r="34" spans="2:6" ht="15.75" thickBot="1" x14ac:dyDescent="0.25">
      <c r="B34" s="305" t="s">
        <v>272</v>
      </c>
      <c r="D34" s="307">
        <v>3</v>
      </c>
      <c r="E34" s="173"/>
      <c r="F34" s="173"/>
    </row>
    <row r="35" spans="2:6" ht="15.75" thickBot="1" x14ac:dyDescent="0.25">
      <c r="B35" s="304" t="s">
        <v>268</v>
      </c>
      <c r="D35" s="307">
        <v>4</v>
      </c>
      <c r="E35" s="173"/>
      <c r="F35" s="173"/>
    </row>
    <row r="36" spans="2:6" x14ac:dyDescent="0.2">
      <c r="D36" s="173"/>
      <c r="E36" s="173"/>
      <c r="F36" s="173"/>
    </row>
    <row r="37" spans="2:6" ht="15.75" x14ac:dyDescent="0.25">
      <c r="B37" s="169" t="s">
        <v>123</v>
      </c>
      <c r="D37" s="173"/>
      <c r="E37" s="173"/>
      <c r="F37" s="173"/>
    </row>
    <row r="38" spans="2:6" ht="15.75" x14ac:dyDescent="0.25">
      <c r="B38" s="174" t="s">
        <v>185</v>
      </c>
      <c r="D38" s="173"/>
      <c r="E38" s="173"/>
      <c r="F38" s="173"/>
    </row>
    <row r="39" spans="2:6" ht="15.75" x14ac:dyDescent="0.25">
      <c r="B39" s="169" t="s">
        <v>77</v>
      </c>
      <c r="D39" s="173"/>
      <c r="E39" s="173"/>
      <c r="F39" s="173"/>
    </row>
    <row r="40" spans="2:6" ht="15.75" x14ac:dyDescent="0.25">
      <c r="B40" s="174" t="s">
        <v>158</v>
      </c>
      <c r="D40" s="173"/>
      <c r="E40" s="173"/>
      <c r="F40" s="173"/>
    </row>
    <row r="41" spans="2:6" ht="15.75" x14ac:dyDescent="0.25">
      <c r="B41" s="169" t="s">
        <v>186</v>
      </c>
      <c r="D41" s="173"/>
      <c r="E41" s="173"/>
      <c r="F41" s="173"/>
    </row>
    <row r="42" spans="2:6" ht="15.75" x14ac:dyDescent="0.25">
      <c r="B42" s="174" t="s">
        <v>187</v>
      </c>
      <c r="D42" s="173"/>
      <c r="E42" s="173"/>
      <c r="F42" s="173"/>
    </row>
    <row r="43" spans="2:6" ht="15.75" x14ac:dyDescent="0.25">
      <c r="B43" s="169" t="s">
        <v>188</v>
      </c>
      <c r="D43" s="173"/>
      <c r="E43" s="173"/>
      <c r="F43" s="173"/>
    </row>
    <row r="44" spans="2:6" ht="15.75" x14ac:dyDescent="0.25">
      <c r="B44" s="174" t="s">
        <v>189</v>
      </c>
      <c r="D44" s="173"/>
      <c r="E44" s="173"/>
      <c r="F44" s="173"/>
    </row>
    <row r="45" spans="2:6" ht="15.75" x14ac:dyDescent="0.25">
      <c r="B45" s="174" t="s">
        <v>221</v>
      </c>
      <c r="D45" s="173"/>
      <c r="E45" s="173"/>
      <c r="F45" s="173"/>
    </row>
    <row r="46" spans="2:6" ht="15.75" x14ac:dyDescent="0.25">
      <c r="B46" s="174" t="s">
        <v>190</v>
      </c>
      <c r="D46" s="173"/>
      <c r="E46" s="173"/>
      <c r="F46" s="173"/>
    </row>
    <row r="47" spans="2:6" ht="15.75" x14ac:dyDescent="0.25">
      <c r="B47" s="169" t="s">
        <v>191</v>
      </c>
      <c r="D47" s="173"/>
      <c r="E47" s="173"/>
      <c r="F47" s="173"/>
    </row>
    <row r="48" spans="2:6" ht="15.75" x14ac:dyDescent="0.25">
      <c r="B48" s="174" t="s">
        <v>192</v>
      </c>
      <c r="D48" s="173"/>
      <c r="E48" s="173"/>
      <c r="F48" s="173"/>
    </row>
    <row r="49" spans="2:6" ht="15.75" x14ac:dyDescent="0.25">
      <c r="B49" s="169" t="s">
        <v>193</v>
      </c>
      <c r="D49" s="173"/>
      <c r="E49" s="173"/>
      <c r="F49" s="173"/>
    </row>
    <row r="50" spans="2:6" ht="15.75" x14ac:dyDescent="0.25">
      <c r="B50" s="178" t="s">
        <v>194</v>
      </c>
      <c r="D50" s="173"/>
      <c r="E50" s="173"/>
      <c r="F50" s="173"/>
    </row>
    <row r="51" spans="2:6" ht="15.75" x14ac:dyDescent="0.25">
      <c r="B51" s="169" t="s">
        <v>195</v>
      </c>
      <c r="D51" s="173"/>
      <c r="E51" s="173"/>
      <c r="F51" s="173"/>
    </row>
    <row r="52" spans="2:6" ht="15.75" x14ac:dyDescent="0.25">
      <c r="B52" s="174" t="s">
        <v>196</v>
      </c>
      <c r="D52" s="173"/>
      <c r="E52" s="173"/>
      <c r="F52" s="173"/>
    </row>
    <row r="53" spans="2:6" ht="15.75" x14ac:dyDescent="0.25">
      <c r="B53" s="169" t="s">
        <v>197</v>
      </c>
      <c r="D53" s="173"/>
      <c r="E53" s="173"/>
      <c r="F53" s="173"/>
    </row>
    <row r="54" spans="2:6" ht="15.75" x14ac:dyDescent="0.25">
      <c r="B54" s="169" t="s">
        <v>222</v>
      </c>
      <c r="D54" s="173"/>
      <c r="E54" s="173"/>
      <c r="F54" s="173"/>
    </row>
    <row r="55" spans="2:6" ht="15.75" x14ac:dyDescent="0.25">
      <c r="B55" s="169" t="s">
        <v>198</v>
      </c>
    </row>
    <row r="56" spans="2:6" ht="15.75" x14ac:dyDescent="0.25">
      <c r="B56" s="174" t="s">
        <v>199</v>
      </c>
    </row>
    <row r="57" spans="2:6" ht="16.5" thickBot="1" x14ac:dyDescent="0.3">
      <c r="B57" s="182" t="s">
        <v>200</v>
      </c>
    </row>
    <row r="58" spans="2:6" ht="13.5" thickTop="1" x14ac:dyDescent="0.2"/>
  </sheetData>
  <sheetProtection algorithmName="SHA-512" hashValue="xXBEcrSXGiD3HD7hT8X/ZE0MZtCl/9QfklIhJP2tVTjmjwdogWgkSuqE7Fm25scRsOOSHqKCaOxWX30iV2m3Jg==" saltValue="eG4ev3BZTIdR8fC0Islh9A==" spinCount="100000" sheet="1" objects="1" scenarios="1"/>
  <mergeCells count="3">
    <mergeCell ref="B2:C2"/>
    <mergeCell ref="D3:G3"/>
    <mergeCell ref="B26:F26"/>
  </mergeCells>
  <printOptions horizontalCentered="1"/>
  <pageMargins left="0.5" right="0.5" top="0.5" bottom="0.5" header="0.25" footer="0.5"/>
  <pageSetup scale="81" orientation="portrait" r:id="rId1"/>
  <headerFooter alignWithMargins="0">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DF1B-915C-495D-B711-CD1C59B438A5}">
  <sheetPr>
    <tabColor rgb="FF92D050"/>
  </sheetPr>
  <dimension ref="A1:L27"/>
  <sheetViews>
    <sheetView topLeftCell="B1" workbookViewId="0">
      <selection activeCell="H3" sqref="H3:I3"/>
    </sheetView>
  </sheetViews>
  <sheetFormatPr defaultColWidth="9.140625" defaultRowHeight="12.75" x14ac:dyDescent="0.25"/>
  <cols>
    <col min="1" max="3" width="16" style="133" customWidth="1"/>
    <col min="4" max="4" width="14.85546875" style="133" customWidth="1"/>
    <col min="5" max="9" width="16" style="133" customWidth="1"/>
    <col min="10" max="10" width="14.85546875" style="133" customWidth="1"/>
    <col min="11" max="11" width="16" style="133" customWidth="1"/>
    <col min="12" max="16384" width="9.140625" style="133"/>
  </cols>
  <sheetData>
    <row r="1" spans="1:12" ht="15" customHeight="1" x14ac:dyDescent="0.25">
      <c r="A1" s="132"/>
    </row>
    <row r="2" spans="1:12" ht="51.75" customHeight="1" x14ac:dyDescent="0.25">
      <c r="A2" s="694" t="s">
        <v>206</v>
      </c>
      <c r="B2" s="695"/>
      <c r="C2" s="695"/>
      <c r="D2" s="695"/>
      <c r="E2" s="695"/>
      <c r="F2" s="695"/>
      <c r="G2" s="695"/>
      <c r="H2" s="695"/>
      <c r="I2" s="695"/>
      <c r="J2" s="695"/>
      <c r="K2" s="696"/>
    </row>
    <row r="3" spans="1:12" ht="53.25" customHeight="1" x14ac:dyDescent="0.25">
      <c r="A3" s="148" t="s">
        <v>207</v>
      </c>
      <c r="B3" s="697" t="s">
        <v>208</v>
      </c>
      <c r="C3" s="698"/>
      <c r="D3" s="697" t="s">
        <v>209</v>
      </c>
      <c r="E3" s="698"/>
      <c r="F3" s="697" t="s">
        <v>210</v>
      </c>
      <c r="G3" s="698"/>
      <c r="H3" s="697" t="s">
        <v>214</v>
      </c>
      <c r="I3" s="698"/>
      <c r="J3" s="699" t="s">
        <v>211</v>
      </c>
      <c r="K3" s="698"/>
    </row>
    <row r="4" spans="1:12" ht="45.75" customHeight="1" thickBot="1" x14ac:dyDescent="0.3">
      <c r="A4" s="148" t="s">
        <v>212</v>
      </c>
      <c r="B4" s="186" t="s">
        <v>223</v>
      </c>
      <c r="C4" s="187" t="s">
        <v>224</v>
      </c>
      <c r="D4" s="186" t="s">
        <v>223</v>
      </c>
      <c r="E4" s="187" t="s">
        <v>224</v>
      </c>
      <c r="F4" s="186" t="s">
        <v>223</v>
      </c>
      <c r="G4" s="187" t="s">
        <v>224</v>
      </c>
      <c r="H4" s="186" t="s">
        <v>223</v>
      </c>
      <c r="I4" s="187" t="s">
        <v>224</v>
      </c>
      <c r="J4" s="186" t="s">
        <v>223</v>
      </c>
      <c r="K4" s="187" t="s">
        <v>224</v>
      </c>
      <c r="L4" s="159"/>
    </row>
    <row r="5" spans="1:12" ht="17.25" customHeight="1" thickBot="1" x14ac:dyDescent="0.3">
      <c r="A5" s="149" t="s">
        <v>123</v>
      </c>
      <c r="B5" s="152">
        <v>494.5</v>
      </c>
      <c r="C5" s="152">
        <v>395.6</v>
      </c>
      <c r="D5" s="153">
        <v>1079</v>
      </c>
      <c r="E5" s="152">
        <v>863.2</v>
      </c>
      <c r="F5" s="153">
        <v>1012.5</v>
      </c>
      <c r="G5" s="152">
        <v>810</v>
      </c>
      <c r="H5" s="154">
        <v>773.2</v>
      </c>
      <c r="I5" s="154">
        <v>468.75</v>
      </c>
      <c r="J5" s="153">
        <v>821</v>
      </c>
      <c r="K5" s="152">
        <v>656.80000000000007</v>
      </c>
    </row>
    <row r="6" spans="1:12" ht="17.25" customHeight="1" thickBot="1" x14ac:dyDescent="0.3">
      <c r="A6" s="150" t="s">
        <v>201</v>
      </c>
      <c r="B6" s="155">
        <v>63</v>
      </c>
      <c r="C6" s="155">
        <v>63</v>
      </c>
      <c r="D6" s="155">
        <v>228</v>
      </c>
      <c r="E6" s="155">
        <v>228</v>
      </c>
      <c r="F6" s="155">
        <v>205</v>
      </c>
      <c r="G6" s="155">
        <v>205</v>
      </c>
      <c r="H6" s="156">
        <v>205</v>
      </c>
      <c r="I6" s="156">
        <v>205</v>
      </c>
      <c r="J6" s="155">
        <v>355</v>
      </c>
      <c r="K6" s="155">
        <v>355</v>
      </c>
    </row>
    <row r="7" spans="1:12" ht="17.25" customHeight="1" thickBot="1" x14ac:dyDescent="0.3">
      <c r="A7" s="149" t="s">
        <v>77</v>
      </c>
      <c r="B7" s="153">
        <v>1007</v>
      </c>
      <c r="C7" s="152">
        <v>805.6</v>
      </c>
      <c r="D7" s="153">
        <v>1209.5</v>
      </c>
      <c r="E7" s="152">
        <v>967.6</v>
      </c>
      <c r="F7" s="153">
        <v>1658</v>
      </c>
      <c r="G7" s="153">
        <v>1326.4</v>
      </c>
      <c r="H7" s="154">
        <v>773.2</v>
      </c>
      <c r="I7" s="154">
        <v>468.75</v>
      </c>
      <c r="J7" s="153">
        <v>1564</v>
      </c>
      <c r="K7" s="153">
        <v>1251.2</v>
      </c>
    </row>
    <row r="8" spans="1:12" ht="17.25" customHeight="1" thickBot="1" x14ac:dyDescent="0.3">
      <c r="A8" s="150" t="s">
        <v>158</v>
      </c>
      <c r="B8" s="155">
        <v>320</v>
      </c>
      <c r="C8" s="155">
        <v>256</v>
      </c>
      <c r="D8" s="155">
        <v>661.5</v>
      </c>
      <c r="E8" s="155">
        <v>529.20000000000005</v>
      </c>
      <c r="F8" s="155">
        <v>572</v>
      </c>
      <c r="G8" s="155">
        <v>457.6</v>
      </c>
      <c r="H8" s="157">
        <v>773.2</v>
      </c>
      <c r="I8" s="157">
        <v>468.75</v>
      </c>
      <c r="J8" s="158">
        <v>890.5</v>
      </c>
      <c r="K8" s="155">
        <v>712.40000000000009</v>
      </c>
    </row>
    <row r="9" spans="1:12" ht="17.25" customHeight="1" thickBot="1" x14ac:dyDescent="0.3">
      <c r="A9" s="149" t="s">
        <v>202</v>
      </c>
      <c r="B9" s="152">
        <v>987</v>
      </c>
      <c r="C9" s="152">
        <v>987</v>
      </c>
      <c r="D9" s="152">
        <v>966</v>
      </c>
      <c r="E9" s="152">
        <v>966</v>
      </c>
      <c r="F9" s="152">
        <v>463</v>
      </c>
      <c r="G9" s="152">
        <v>463</v>
      </c>
      <c r="H9" s="154">
        <v>463</v>
      </c>
      <c r="I9" s="154">
        <v>463</v>
      </c>
      <c r="J9" s="152">
        <v>834</v>
      </c>
      <c r="K9" s="152">
        <v>834</v>
      </c>
    </row>
    <row r="10" spans="1:12" ht="17.25" customHeight="1" thickBot="1" x14ac:dyDescent="0.3">
      <c r="A10" s="150" t="s">
        <v>187</v>
      </c>
      <c r="B10" s="155">
        <v>484.5</v>
      </c>
      <c r="C10" s="155">
        <v>387.6</v>
      </c>
      <c r="D10" s="158">
        <v>1354</v>
      </c>
      <c r="E10" s="158">
        <v>1083.2</v>
      </c>
      <c r="F10" s="158">
        <v>1724.5</v>
      </c>
      <c r="G10" s="158">
        <v>1379.6000000000001</v>
      </c>
      <c r="H10" s="157">
        <v>773.2</v>
      </c>
      <c r="I10" s="157">
        <v>468.75</v>
      </c>
      <c r="J10" s="158">
        <v>1463.5</v>
      </c>
      <c r="K10" s="158">
        <v>1170.8</v>
      </c>
    </row>
    <row r="11" spans="1:12" ht="17.25" customHeight="1" thickBot="1" x14ac:dyDescent="0.3">
      <c r="A11" s="149" t="s">
        <v>203</v>
      </c>
      <c r="B11" s="152">
        <v>387</v>
      </c>
      <c r="C11" s="152">
        <v>387</v>
      </c>
      <c r="D11" s="152">
        <v>998</v>
      </c>
      <c r="E11" s="152">
        <v>998</v>
      </c>
      <c r="F11" s="152">
        <v>675</v>
      </c>
      <c r="G11" s="152">
        <v>675</v>
      </c>
      <c r="H11" s="154">
        <v>675</v>
      </c>
      <c r="I11" s="154">
        <v>468.75</v>
      </c>
      <c r="J11" s="152">
        <v>743</v>
      </c>
      <c r="K11" s="152">
        <v>743</v>
      </c>
    </row>
    <row r="12" spans="1:12" ht="17.25" customHeight="1" thickBot="1" x14ac:dyDescent="0.3">
      <c r="A12" s="150" t="s">
        <v>189</v>
      </c>
      <c r="B12" s="155">
        <v>377.5</v>
      </c>
      <c r="C12" s="155">
        <v>302</v>
      </c>
      <c r="D12" s="158">
        <v>1045.5</v>
      </c>
      <c r="E12" s="155">
        <v>836.40000000000009</v>
      </c>
      <c r="F12" s="158">
        <v>899.5</v>
      </c>
      <c r="G12" s="155">
        <v>719.6</v>
      </c>
      <c r="H12" s="157">
        <v>773.2</v>
      </c>
      <c r="I12" s="157">
        <v>468.75</v>
      </c>
      <c r="J12" s="158">
        <v>1027.5</v>
      </c>
      <c r="K12" s="155">
        <v>822</v>
      </c>
    </row>
    <row r="13" spans="1:12" ht="17.25" customHeight="1" thickBot="1" x14ac:dyDescent="0.3">
      <c r="A13" s="149" t="s">
        <v>204</v>
      </c>
      <c r="B13" s="152">
        <v>0</v>
      </c>
      <c r="C13" s="152">
        <v>0</v>
      </c>
      <c r="D13" s="152">
        <v>0</v>
      </c>
      <c r="E13" s="152">
        <v>0</v>
      </c>
      <c r="F13" s="152">
        <v>0</v>
      </c>
      <c r="G13" s="152">
        <v>0</v>
      </c>
      <c r="H13" s="154">
        <v>0</v>
      </c>
      <c r="I13" s="154">
        <v>0</v>
      </c>
      <c r="J13" s="152">
        <v>0</v>
      </c>
      <c r="K13" s="152">
        <v>0</v>
      </c>
    </row>
    <row r="14" spans="1:12" ht="17.25" customHeight="1" thickBot="1" x14ac:dyDescent="0.3">
      <c r="A14" s="150" t="s">
        <v>190</v>
      </c>
      <c r="B14" s="155">
        <v>725</v>
      </c>
      <c r="C14" s="155">
        <v>580</v>
      </c>
      <c r="D14" s="158">
        <v>1275.5</v>
      </c>
      <c r="E14" s="158">
        <v>1020.4000000000001</v>
      </c>
      <c r="F14" s="158">
        <v>1582</v>
      </c>
      <c r="G14" s="158">
        <v>1265.6000000000001</v>
      </c>
      <c r="H14" s="156">
        <v>773.2</v>
      </c>
      <c r="I14" s="156">
        <v>468.75</v>
      </c>
      <c r="J14" s="158">
        <v>3183.5</v>
      </c>
      <c r="K14" s="158">
        <v>2546.8000000000002</v>
      </c>
    </row>
    <row r="15" spans="1:12" ht="17.25" customHeight="1" thickBot="1" x14ac:dyDescent="0.3">
      <c r="A15" s="149" t="s">
        <v>191</v>
      </c>
      <c r="B15" s="152">
        <v>371</v>
      </c>
      <c r="C15" s="152">
        <v>296.8</v>
      </c>
      <c r="D15" s="152">
        <v>641.5</v>
      </c>
      <c r="E15" s="152">
        <v>513.20000000000005</v>
      </c>
      <c r="F15" s="152">
        <v>422.5</v>
      </c>
      <c r="G15" s="152">
        <v>338</v>
      </c>
      <c r="H15" s="154">
        <v>773.2</v>
      </c>
      <c r="I15" s="154">
        <v>468.75</v>
      </c>
      <c r="J15" s="153">
        <v>1371</v>
      </c>
      <c r="K15" s="153">
        <v>1096.8</v>
      </c>
    </row>
    <row r="16" spans="1:12" ht="17.25" customHeight="1" thickBot="1" x14ac:dyDescent="0.3">
      <c r="A16" s="150" t="s">
        <v>192</v>
      </c>
      <c r="B16" s="158">
        <v>816</v>
      </c>
      <c r="C16" s="155">
        <v>652.80000000000007</v>
      </c>
      <c r="D16" s="155">
        <v>507</v>
      </c>
      <c r="E16" s="155">
        <v>405.6</v>
      </c>
      <c r="F16" s="158">
        <v>1780</v>
      </c>
      <c r="G16" s="158">
        <v>1424</v>
      </c>
      <c r="H16" s="156">
        <v>773.2</v>
      </c>
      <c r="I16" s="156">
        <v>468.75</v>
      </c>
      <c r="J16" s="158">
        <v>1778</v>
      </c>
      <c r="K16" s="158">
        <v>1422.4</v>
      </c>
    </row>
    <row r="17" spans="1:11" ht="17.25" customHeight="1" thickBot="1" x14ac:dyDescent="0.3">
      <c r="A17" s="149" t="s">
        <v>193</v>
      </c>
      <c r="B17" s="154">
        <v>492</v>
      </c>
      <c r="C17" s="154">
        <v>468.75</v>
      </c>
      <c r="D17" s="154">
        <v>492</v>
      </c>
      <c r="E17" s="154">
        <v>468.75</v>
      </c>
      <c r="F17" s="154">
        <v>492</v>
      </c>
      <c r="G17" s="154">
        <v>468.75</v>
      </c>
      <c r="H17" s="154">
        <v>492</v>
      </c>
      <c r="I17" s="154">
        <v>468.75</v>
      </c>
      <c r="J17" s="153">
        <v>2756</v>
      </c>
      <c r="K17" s="153">
        <v>2756</v>
      </c>
    </row>
    <row r="18" spans="1:11" ht="17.25" customHeight="1" thickBot="1" x14ac:dyDescent="0.3">
      <c r="A18" s="150" t="s">
        <v>194</v>
      </c>
      <c r="B18" s="155">
        <v>514</v>
      </c>
      <c r="C18" s="155">
        <v>411.20000000000005</v>
      </c>
      <c r="D18" s="158">
        <v>1199</v>
      </c>
      <c r="E18" s="155">
        <v>959.2</v>
      </c>
      <c r="F18" s="158">
        <v>1492</v>
      </c>
      <c r="G18" s="158">
        <v>1193.6000000000001</v>
      </c>
      <c r="H18" s="156">
        <v>773.2</v>
      </c>
      <c r="I18" s="156">
        <v>468.75</v>
      </c>
      <c r="J18" s="158">
        <v>2302.5</v>
      </c>
      <c r="K18" s="158">
        <v>1842</v>
      </c>
    </row>
    <row r="19" spans="1:11" ht="17.25" customHeight="1" thickBot="1" x14ac:dyDescent="0.3">
      <c r="A19" s="149" t="s">
        <v>195</v>
      </c>
      <c r="B19" s="152">
        <v>363</v>
      </c>
      <c r="C19" s="152">
        <v>290.40000000000003</v>
      </c>
      <c r="D19" s="153">
        <v>1161</v>
      </c>
      <c r="E19" s="152">
        <v>928.80000000000007</v>
      </c>
      <c r="F19" s="153">
        <v>913</v>
      </c>
      <c r="G19" s="152">
        <v>730.40000000000009</v>
      </c>
      <c r="H19" s="154">
        <v>773.2</v>
      </c>
      <c r="I19" s="154">
        <v>468.75</v>
      </c>
      <c r="J19" s="153">
        <v>1863.5</v>
      </c>
      <c r="K19" s="153">
        <v>1490.8000000000002</v>
      </c>
    </row>
    <row r="20" spans="1:11" ht="17.25" customHeight="1" thickBot="1" x14ac:dyDescent="0.3">
      <c r="A20" s="150" t="s">
        <v>196</v>
      </c>
      <c r="B20" s="155">
        <v>283.5</v>
      </c>
      <c r="C20" s="155">
        <v>226.8</v>
      </c>
      <c r="D20" s="158">
        <v>1460.5</v>
      </c>
      <c r="E20" s="158">
        <v>1168.4000000000001</v>
      </c>
      <c r="F20" s="158">
        <v>1728.5</v>
      </c>
      <c r="G20" s="158">
        <v>1382.8000000000002</v>
      </c>
      <c r="H20" s="156">
        <v>773.2</v>
      </c>
      <c r="I20" s="156">
        <v>468.75</v>
      </c>
      <c r="J20" s="158">
        <v>1271</v>
      </c>
      <c r="K20" s="158">
        <v>1016.8000000000001</v>
      </c>
    </row>
    <row r="21" spans="1:11" ht="17.25" customHeight="1" thickBot="1" x14ac:dyDescent="0.3">
      <c r="A21" s="149" t="s">
        <v>197</v>
      </c>
      <c r="B21" s="153">
        <v>1634.5</v>
      </c>
      <c r="C21" s="153">
        <v>1307.6000000000001</v>
      </c>
      <c r="D21" s="153">
        <v>1634.5</v>
      </c>
      <c r="E21" s="153">
        <v>1307.6000000000001</v>
      </c>
      <c r="F21" s="153">
        <v>1634.5</v>
      </c>
      <c r="G21" s="153">
        <v>1307.6000000000001</v>
      </c>
      <c r="H21" s="154">
        <v>773.2</v>
      </c>
      <c r="I21" s="154">
        <v>468.75</v>
      </c>
      <c r="J21" s="153">
        <v>2208</v>
      </c>
      <c r="K21" s="153">
        <v>1766.4</v>
      </c>
    </row>
    <row r="22" spans="1:11" ht="17.25" customHeight="1" thickBot="1" x14ac:dyDescent="0.3">
      <c r="A22" s="150" t="s">
        <v>205</v>
      </c>
      <c r="B22" s="155">
        <v>0</v>
      </c>
      <c r="C22" s="155">
        <v>0</v>
      </c>
      <c r="D22" s="155">
        <v>0</v>
      </c>
      <c r="E22" s="155">
        <v>0</v>
      </c>
      <c r="F22" s="155">
        <v>0</v>
      </c>
      <c r="G22" s="155">
        <v>0</v>
      </c>
      <c r="H22" s="156">
        <v>0</v>
      </c>
      <c r="I22" s="156">
        <v>0</v>
      </c>
      <c r="J22" s="155">
        <v>0</v>
      </c>
      <c r="K22" s="155">
        <v>0</v>
      </c>
    </row>
    <row r="23" spans="1:11" ht="17.25" customHeight="1" thickBot="1" x14ac:dyDescent="0.3">
      <c r="A23" s="149" t="s">
        <v>198</v>
      </c>
      <c r="B23" s="152">
        <v>499.5</v>
      </c>
      <c r="C23" s="152">
        <v>399.6</v>
      </c>
      <c r="D23" s="153">
        <v>1156</v>
      </c>
      <c r="E23" s="152">
        <v>924.80000000000007</v>
      </c>
      <c r="F23" s="153">
        <v>1903</v>
      </c>
      <c r="G23" s="153">
        <v>1522.4</v>
      </c>
      <c r="H23" s="154">
        <v>773.2</v>
      </c>
      <c r="I23" s="154">
        <v>468.75</v>
      </c>
      <c r="J23" s="153">
        <v>1647</v>
      </c>
      <c r="K23" s="153">
        <v>1317.6000000000001</v>
      </c>
    </row>
    <row r="24" spans="1:11" ht="17.25" customHeight="1" thickBot="1" x14ac:dyDescent="0.3">
      <c r="A24" s="150" t="s">
        <v>199</v>
      </c>
      <c r="B24" s="155">
        <v>606.5</v>
      </c>
      <c r="C24" s="155">
        <v>485.20000000000005</v>
      </c>
      <c r="D24" s="158">
        <v>1185</v>
      </c>
      <c r="E24" s="155">
        <v>948</v>
      </c>
      <c r="F24" s="158">
        <v>1174</v>
      </c>
      <c r="G24" s="155">
        <v>939.2</v>
      </c>
      <c r="H24" s="156">
        <v>773.2</v>
      </c>
      <c r="I24" s="156">
        <v>468.75</v>
      </c>
      <c r="J24" s="158">
        <v>1294</v>
      </c>
      <c r="K24" s="158">
        <v>1035.2</v>
      </c>
    </row>
    <row r="25" spans="1:11" ht="17.25" customHeight="1" thickBot="1" x14ac:dyDescent="0.3">
      <c r="A25" s="149" t="s">
        <v>200</v>
      </c>
      <c r="B25" s="153">
        <v>809</v>
      </c>
      <c r="C25" s="152">
        <v>647.20000000000005</v>
      </c>
      <c r="D25" s="153">
        <v>1481</v>
      </c>
      <c r="E25" s="153">
        <v>1184.8</v>
      </c>
      <c r="F25" s="153">
        <v>1853</v>
      </c>
      <c r="G25" s="153">
        <v>1482.4</v>
      </c>
      <c r="H25" s="154">
        <v>773.2</v>
      </c>
      <c r="I25" s="154">
        <v>468.75</v>
      </c>
      <c r="J25" s="153">
        <v>3050.5</v>
      </c>
      <c r="K25" s="153">
        <v>2440.4</v>
      </c>
    </row>
    <row r="26" spans="1:11" ht="13.7" customHeight="1" x14ac:dyDescent="0.25"/>
    <row r="27" spans="1:11" ht="13.7" customHeight="1" x14ac:dyDescent="0.25"/>
  </sheetData>
  <mergeCells count="6">
    <mergeCell ref="A2:K2"/>
    <mergeCell ref="B3:C3"/>
    <mergeCell ref="D3:E3"/>
    <mergeCell ref="F3:G3"/>
    <mergeCell ref="H3:I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375A-31F0-4DE1-8F2D-33FA4DC5206E}">
  <sheetPr>
    <tabColor rgb="FFFFFF00"/>
  </sheetPr>
  <dimension ref="A1:H27"/>
  <sheetViews>
    <sheetView workbookViewId="0">
      <selection activeCell="H3" sqref="H3:I3"/>
    </sheetView>
  </sheetViews>
  <sheetFormatPr defaultColWidth="9.140625" defaultRowHeight="12.75" x14ac:dyDescent="0.25"/>
  <cols>
    <col min="1" max="3" width="16" style="133" customWidth="1"/>
    <col min="4" max="4" width="14.85546875" style="133" customWidth="1"/>
    <col min="5" max="7" width="16" style="133" customWidth="1"/>
    <col min="8" max="16384" width="9.140625" style="133"/>
  </cols>
  <sheetData>
    <row r="1" spans="1:8" ht="15" customHeight="1" x14ac:dyDescent="0.25">
      <c r="A1" s="132"/>
    </row>
    <row r="2" spans="1:8" ht="51.75" customHeight="1" x14ac:dyDescent="0.25">
      <c r="A2" s="694" t="s">
        <v>213</v>
      </c>
      <c r="B2" s="695"/>
      <c r="C2" s="695"/>
      <c r="D2" s="695"/>
      <c r="E2" s="695"/>
      <c r="F2" s="695"/>
      <c r="G2" s="695"/>
    </row>
    <row r="3" spans="1:8" ht="53.25" customHeight="1" x14ac:dyDescent="0.25">
      <c r="A3" s="148" t="s">
        <v>207</v>
      </c>
      <c r="B3" s="697" t="s">
        <v>208</v>
      </c>
      <c r="C3" s="698"/>
      <c r="D3" s="697" t="s">
        <v>209</v>
      </c>
      <c r="E3" s="698"/>
      <c r="F3" s="699" t="s">
        <v>215</v>
      </c>
      <c r="G3" s="698"/>
    </row>
    <row r="4" spans="1:8" ht="45.75" customHeight="1" thickBot="1" x14ac:dyDescent="0.3">
      <c r="A4" s="148" t="s">
        <v>212</v>
      </c>
      <c r="B4" s="151" t="s">
        <v>14</v>
      </c>
      <c r="C4" s="151" t="s">
        <v>16</v>
      </c>
      <c r="D4" s="151" t="s">
        <v>14</v>
      </c>
      <c r="E4" s="151" t="s">
        <v>16</v>
      </c>
      <c r="F4" s="151" t="s">
        <v>14</v>
      </c>
      <c r="G4" s="151" t="s">
        <v>16</v>
      </c>
      <c r="H4" s="159"/>
    </row>
    <row r="5" spans="1:8" ht="17.25" customHeight="1" thickTop="1" x14ac:dyDescent="0.25">
      <c r="A5" s="149" t="s">
        <v>123</v>
      </c>
      <c r="B5" s="134">
        <v>773.2</v>
      </c>
      <c r="C5" s="134">
        <v>468.75</v>
      </c>
      <c r="D5" s="134">
        <v>773.2</v>
      </c>
      <c r="E5" s="134">
        <v>468.75</v>
      </c>
      <c r="F5" s="134">
        <v>773.2</v>
      </c>
      <c r="G5" s="135">
        <v>468.75</v>
      </c>
    </row>
    <row r="6" spans="1:8" ht="17.25" customHeight="1" x14ac:dyDescent="0.25">
      <c r="A6" s="150" t="s">
        <v>185</v>
      </c>
      <c r="B6" s="136">
        <v>63</v>
      </c>
      <c r="C6" s="136">
        <v>63</v>
      </c>
      <c r="D6" s="136">
        <v>228</v>
      </c>
      <c r="E6" s="136">
        <v>228</v>
      </c>
      <c r="F6" s="136">
        <v>205</v>
      </c>
      <c r="G6" s="137">
        <v>205</v>
      </c>
    </row>
    <row r="7" spans="1:8" ht="17.25" customHeight="1" x14ac:dyDescent="0.25">
      <c r="A7" s="149" t="s">
        <v>77</v>
      </c>
      <c r="B7" s="138">
        <v>773.2</v>
      </c>
      <c r="C7" s="138">
        <v>468.75</v>
      </c>
      <c r="D7" s="138">
        <v>773.2</v>
      </c>
      <c r="E7" s="138">
        <v>468.75</v>
      </c>
      <c r="F7" s="138">
        <v>773.2</v>
      </c>
      <c r="G7" s="139">
        <v>468.75</v>
      </c>
    </row>
    <row r="8" spans="1:8" ht="17.25" customHeight="1" x14ac:dyDescent="0.25">
      <c r="A8" s="150" t="s">
        <v>158</v>
      </c>
      <c r="B8" s="140">
        <v>640</v>
      </c>
      <c r="C8" s="140">
        <v>468.75</v>
      </c>
      <c r="D8" s="140">
        <v>773.2</v>
      </c>
      <c r="E8" s="140">
        <v>468.75</v>
      </c>
      <c r="F8" s="140">
        <v>773.2</v>
      </c>
      <c r="G8" s="141">
        <v>468.75</v>
      </c>
    </row>
    <row r="9" spans="1:8" ht="17.25" customHeight="1" x14ac:dyDescent="0.25">
      <c r="A9" s="149" t="s">
        <v>186</v>
      </c>
      <c r="B9" s="138">
        <v>773.2</v>
      </c>
      <c r="C9" s="138">
        <v>468.75</v>
      </c>
      <c r="D9" s="138">
        <v>773.2</v>
      </c>
      <c r="E9" s="138">
        <v>468.75</v>
      </c>
      <c r="F9" s="138">
        <v>463</v>
      </c>
      <c r="G9" s="139">
        <v>463</v>
      </c>
    </row>
    <row r="10" spans="1:8" ht="17.25" customHeight="1" x14ac:dyDescent="0.25">
      <c r="A10" s="150" t="s">
        <v>187</v>
      </c>
      <c r="B10" s="140">
        <v>773.2</v>
      </c>
      <c r="C10" s="140">
        <v>468.75</v>
      </c>
      <c r="D10" s="140">
        <v>773.2</v>
      </c>
      <c r="E10" s="140">
        <v>468.75</v>
      </c>
      <c r="F10" s="140">
        <v>773.2</v>
      </c>
      <c r="G10" s="141">
        <v>468.75</v>
      </c>
    </row>
    <row r="11" spans="1:8" ht="17.25" customHeight="1" x14ac:dyDescent="0.25">
      <c r="A11" s="149" t="s">
        <v>188</v>
      </c>
      <c r="B11" s="138">
        <v>387</v>
      </c>
      <c r="C11" s="138">
        <v>387</v>
      </c>
      <c r="D11" s="138">
        <v>773.2</v>
      </c>
      <c r="E11" s="138">
        <v>468.75</v>
      </c>
      <c r="F11" s="138">
        <v>675</v>
      </c>
      <c r="G11" s="139">
        <v>468.75</v>
      </c>
    </row>
    <row r="12" spans="1:8" ht="17.25" customHeight="1" x14ac:dyDescent="0.25">
      <c r="A12" s="150" t="s">
        <v>189</v>
      </c>
      <c r="B12" s="140">
        <v>755</v>
      </c>
      <c r="C12" s="140">
        <v>468.75</v>
      </c>
      <c r="D12" s="140">
        <v>773.2</v>
      </c>
      <c r="E12" s="140">
        <v>468.75</v>
      </c>
      <c r="F12" s="140">
        <v>773.2</v>
      </c>
      <c r="G12" s="141">
        <v>468.75</v>
      </c>
    </row>
    <row r="13" spans="1:8" ht="17.25" customHeight="1" x14ac:dyDescent="0.25">
      <c r="A13" s="149" t="s">
        <v>221</v>
      </c>
      <c r="B13" s="138">
        <v>619</v>
      </c>
      <c r="C13" s="138">
        <v>468.75</v>
      </c>
      <c r="D13" s="138">
        <v>510.31</v>
      </c>
      <c r="E13" s="138">
        <v>309.39999999999998</v>
      </c>
      <c r="F13" s="138">
        <v>510.31</v>
      </c>
      <c r="G13" s="138">
        <v>309.39999999999998</v>
      </c>
    </row>
    <row r="14" spans="1:8" ht="17.25" customHeight="1" x14ac:dyDescent="0.25">
      <c r="A14" s="150" t="s">
        <v>190</v>
      </c>
      <c r="B14" s="136">
        <v>773.2</v>
      </c>
      <c r="C14" s="136">
        <v>468.75</v>
      </c>
      <c r="D14" s="136">
        <v>510.31</v>
      </c>
      <c r="E14" s="136">
        <v>309.39999999999998</v>
      </c>
      <c r="F14" s="136">
        <v>510.31</v>
      </c>
      <c r="G14" s="136">
        <v>309.39999999999998</v>
      </c>
    </row>
    <row r="15" spans="1:8" ht="17.25" customHeight="1" x14ac:dyDescent="0.25">
      <c r="A15" s="149" t="s">
        <v>191</v>
      </c>
      <c r="B15" s="138">
        <v>742</v>
      </c>
      <c r="C15" s="138">
        <v>468.75</v>
      </c>
      <c r="D15" s="138">
        <v>510.31</v>
      </c>
      <c r="E15" s="138">
        <v>309.39999999999998</v>
      </c>
      <c r="F15" s="138">
        <v>510.31</v>
      </c>
      <c r="G15" s="138">
        <v>309.39999999999998</v>
      </c>
    </row>
    <row r="16" spans="1:8" ht="17.25" customHeight="1" x14ac:dyDescent="0.25">
      <c r="A16" s="150" t="s">
        <v>192</v>
      </c>
      <c r="B16" s="136">
        <v>773.2</v>
      </c>
      <c r="C16" s="136">
        <v>468.75</v>
      </c>
      <c r="D16" s="136">
        <v>510.31</v>
      </c>
      <c r="E16" s="136">
        <v>309.39999999999998</v>
      </c>
      <c r="F16" s="136">
        <v>510.31</v>
      </c>
      <c r="G16" s="136">
        <v>309.39999999999998</v>
      </c>
    </row>
    <row r="17" spans="1:7" ht="17.25" customHeight="1" x14ac:dyDescent="0.25">
      <c r="A17" s="149" t="s">
        <v>193</v>
      </c>
      <c r="B17" s="138">
        <v>492</v>
      </c>
      <c r="C17" s="138">
        <v>468.75</v>
      </c>
      <c r="D17" s="138">
        <v>492</v>
      </c>
      <c r="E17" s="138">
        <v>468.75</v>
      </c>
      <c r="F17" s="138">
        <v>492</v>
      </c>
      <c r="G17" s="139">
        <v>468.75</v>
      </c>
    </row>
    <row r="18" spans="1:7" ht="17.25" customHeight="1" x14ac:dyDescent="0.25">
      <c r="A18" s="150" t="s">
        <v>194</v>
      </c>
      <c r="B18" s="136">
        <v>773.2</v>
      </c>
      <c r="C18" s="136">
        <v>468.75</v>
      </c>
      <c r="D18" s="136">
        <v>773.2</v>
      </c>
      <c r="E18" s="136">
        <v>468.75</v>
      </c>
      <c r="F18" s="136">
        <v>773.2</v>
      </c>
      <c r="G18" s="137">
        <v>468.75</v>
      </c>
    </row>
    <row r="19" spans="1:7" ht="17.25" customHeight="1" x14ac:dyDescent="0.25">
      <c r="A19" s="149" t="s">
        <v>195</v>
      </c>
      <c r="B19" s="138">
        <v>726</v>
      </c>
      <c r="C19" s="138">
        <v>468.75</v>
      </c>
      <c r="D19" s="138">
        <v>773.2</v>
      </c>
      <c r="E19" s="138">
        <v>468.75</v>
      </c>
      <c r="F19" s="138">
        <v>773.2</v>
      </c>
      <c r="G19" s="139">
        <v>468.75</v>
      </c>
    </row>
    <row r="20" spans="1:7" ht="17.25" customHeight="1" x14ac:dyDescent="0.25">
      <c r="A20" s="150" t="s">
        <v>196</v>
      </c>
      <c r="B20" s="142">
        <v>567</v>
      </c>
      <c r="C20" s="137">
        <v>468.75</v>
      </c>
      <c r="D20" s="142">
        <v>773.2</v>
      </c>
      <c r="E20" s="137">
        <v>468.75</v>
      </c>
      <c r="F20" s="142">
        <v>773.2</v>
      </c>
      <c r="G20" s="137">
        <v>468.75</v>
      </c>
    </row>
    <row r="21" spans="1:7" ht="17.25" customHeight="1" x14ac:dyDescent="0.25">
      <c r="A21" s="149" t="s">
        <v>197</v>
      </c>
      <c r="B21" s="143">
        <v>773.2</v>
      </c>
      <c r="C21" s="139">
        <v>468.75</v>
      </c>
      <c r="D21" s="143">
        <v>773.2</v>
      </c>
      <c r="E21" s="139">
        <v>468.75</v>
      </c>
      <c r="F21" s="143">
        <v>773.2</v>
      </c>
      <c r="G21" s="139">
        <v>468.75</v>
      </c>
    </row>
    <row r="22" spans="1:7" ht="17.25" customHeight="1" x14ac:dyDescent="0.25">
      <c r="A22" s="150" t="s">
        <v>222</v>
      </c>
      <c r="B22" s="142">
        <v>121</v>
      </c>
      <c r="C22" s="144">
        <v>121</v>
      </c>
      <c r="D22" s="142">
        <v>773.2</v>
      </c>
      <c r="E22" s="144">
        <v>468.75</v>
      </c>
      <c r="F22" s="142">
        <v>773.2</v>
      </c>
      <c r="G22" s="144">
        <v>468.75</v>
      </c>
    </row>
    <row r="23" spans="1:7" ht="17.25" customHeight="1" x14ac:dyDescent="0.25">
      <c r="A23" s="149" t="s">
        <v>198</v>
      </c>
      <c r="B23" s="143">
        <v>773.2</v>
      </c>
      <c r="C23" s="145">
        <v>468.75</v>
      </c>
      <c r="D23" s="143">
        <v>773.2</v>
      </c>
      <c r="E23" s="145">
        <v>468.75</v>
      </c>
      <c r="F23" s="143">
        <v>773.2</v>
      </c>
      <c r="G23" s="145">
        <v>468.75</v>
      </c>
    </row>
    <row r="24" spans="1:7" ht="17.25" customHeight="1" x14ac:dyDescent="0.25">
      <c r="A24" s="150" t="s">
        <v>199</v>
      </c>
      <c r="B24" s="142">
        <v>773.2</v>
      </c>
      <c r="C24" s="144">
        <v>468.75</v>
      </c>
      <c r="D24" s="142">
        <v>773.2</v>
      </c>
      <c r="E24" s="144">
        <v>468.75</v>
      </c>
      <c r="F24" s="142">
        <v>773.2</v>
      </c>
      <c r="G24" s="144">
        <v>468.75</v>
      </c>
    </row>
    <row r="25" spans="1:7" ht="17.25" customHeight="1" thickBot="1" x14ac:dyDescent="0.3">
      <c r="A25" s="149" t="s">
        <v>200</v>
      </c>
      <c r="B25" s="146">
        <v>773.2</v>
      </c>
      <c r="C25" s="146">
        <v>468.75</v>
      </c>
      <c r="D25" s="146">
        <v>773.2</v>
      </c>
      <c r="E25" s="146">
        <v>468.75</v>
      </c>
      <c r="F25" s="146">
        <v>773.2</v>
      </c>
      <c r="G25" s="147">
        <v>468.75</v>
      </c>
    </row>
    <row r="26" spans="1:7" ht="13.7" customHeight="1" thickTop="1" x14ac:dyDescent="0.25">
      <c r="A26" s="133">
        <v>1</v>
      </c>
      <c r="B26" s="133">
        <v>2</v>
      </c>
      <c r="C26" s="133">
        <v>3</v>
      </c>
      <c r="D26" s="133">
        <v>4</v>
      </c>
      <c r="E26" s="133">
        <v>5</v>
      </c>
      <c r="F26" s="133">
        <v>6</v>
      </c>
      <c r="G26" s="133">
        <v>7</v>
      </c>
    </row>
    <row r="27" spans="1:7" ht="13.7" customHeight="1" x14ac:dyDescent="0.25"/>
  </sheetData>
  <mergeCells count="4">
    <mergeCell ref="A2:G2"/>
    <mergeCell ref="B3:C3"/>
    <mergeCell ref="D3:E3"/>
    <mergeCell ref="F3:G3"/>
  </mergeCells>
  <pageMargins left="0.7" right="0.7" top="0.75" bottom="0.75" header="0.3" footer="0.3"/>
  <pageSetup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B33A-4FD4-42A4-A124-EC4D3998D78F}">
  <sheetPr>
    <tabColor rgb="FFFF0000"/>
    <pageSetUpPr fitToPage="1"/>
  </sheetPr>
  <dimension ref="A1:S18"/>
  <sheetViews>
    <sheetView showGridLines="0" view="pageBreakPreview" zoomScaleNormal="70" zoomScaleSheetLayoutView="100" workbookViewId="0">
      <selection activeCell="D22" sqref="D22"/>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customWidth="1"/>
    <col min="13" max="13" width="6.140625" style="131" customWidth="1"/>
    <col min="14" max="14" width="8.140625" style="57" customWidth="1"/>
    <col min="15" max="15" width="8.140625" style="44" customWidth="1"/>
    <col min="16" max="16" width="9.140625" style="44" customWidth="1"/>
    <col min="17" max="17" width="3.85546875" style="44" hidden="1" customWidth="1"/>
    <col min="18" max="18" width="9.140625" style="6" hidden="1" customWidth="1"/>
    <col min="19" max="19" width="14.85546875" style="6" hidden="1" customWidth="1"/>
    <col min="20" max="127" width="9.140625" style="9"/>
    <col min="128" max="129" width="1.140625" style="9" customWidth="1"/>
    <col min="130" max="130" width="36.140625" style="9" customWidth="1"/>
    <col min="131" max="131" width="9" style="9" customWidth="1"/>
    <col min="132" max="132" width="0" style="9" hidden="1" customWidth="1"/>
    <col min="133" max="133" width="19.85546875" style="9" bestFit="1" customWidth="1"/>
    <col min="134" max="134" width="7.85546875" style="9" customWidth="1"/>
    <col min="135" max="135" width="5.85546875" style="9" customWidth="1"/>
    <col min="136" max="136" width="7.140625" style="9" customWidth="1"/>
    <col min="137" max="137" width="8" style="9" customWidth="1"/>
    <col min="138" max="138" width="9.140625" style="9"/>
    <col min="139" max="139" width="6.140625" style="9" customWidth="1"/>
    <col min="140" max="142" width="8.140625" style="9" customWidth="1"/>
    <col min="143" max="143" width="9.140625" style="9"/>
    <col min="144" max="147" width="10.5703125" style="9" bestFit="1" customWidth="1"/>
    <col min="148" max="151" width="10.85546875" style="9" customWidth="1"/>
    <col min="152" max="383" width="9.140625" style="9"/>
    <col min="384" max="385" width="1.140625" style="9" customWidth="1"/>
    <col min="386" max="386" width="36.140625" style="9" customWidth="1"/>
    <col min="387" max="387" width="9" style="9" customWidth="1"/>
    <col min="388" max="388" width="0" style="9" hidden="1" customWidth="1"/>
    <col min="389" max="389" width="19.85546875" style="9" bestFit="1" customWidth="1"/>
    <col min="390" max="390" width="7.85546875" style="9" customWidth="1"/>
    <col min="391" max="391" width="5.85546875" style="9" customWidth="1"/>
    <col min="392" max="392" width="7.140625" style="9" customWidth="1"/>
    <col min="393" max="393" width="8" style="9" customWidth="1"/>
    <col min="394" max="394" width="9.140625" style="9"/>
    <col min="395" max="395" width="6.140625" style="9" customWidth="1"/>
    <col min="396" max="398" width="8.140625" style="9" customWidth="1"/>
    <col min="399" max="399" width="9.140625" style="9"/>
    <col min="400" max="403" width="10.5703125" style="9" bestFit="1" customWidth="1"/>
    <col min="404" max="407" width="10.85546875" style="9" customWidth="1"/>
    <col min="408" max="639" width="9.140625" style="9"/>
    <col min="640" max="641" width="1.140625" style="9" customWidth="1"/>
    <col min="642" max="642" width="36.140625" style="9" customWidth="1"/>
    <col min="643" max="643" width="9" style="9" customWidth="1"/>
    <col min="644" max="644" width="0" style="9" hidden="1" customWidth="1"/>
    <col min="645" max="645" width="19.85546875" style="9" bestFit="1" customWidth="1"/>
    <col min="646" max="646" width="7.85546875" style="9" customWidth="1"/>
    <col min="647" max="647" width="5.85546875" style="9" customWidth="1"/>
    <col min="648" max="648" width="7.140625" style="9" customWidth="1"/>
    <col min="649" max="649" width="8" style="9" customWidth="1"/>
    <col min="650" max="650" width="9.140625" style="9"/>
    <col min="651" max="651" width="6.140625" style="9" customWidth="1"/>
    <col min="652" max="654" width="8.140625" style="9" customWidth="1"/>
    <col min="655" max="655" width="9.140625" style="9"/>
    <col min="656" max="659" width="10.5703125" style="9" bestFit="1" customWidth="1"/>
    <col min="660" max="663" width="10.85546875" style="9" customWidth="1"/>
    <col min="664" max="895" width="9.140625" style="9"/>
    <col min="896" max="897" width="1.140625" style="9" customWidth="1"/>
    <col min="898" max="898" width="36.140625" style="9" customWidth="1"/>
    <col min="899" max="899" width="9" style="9" customWidth="1"/>
    <col min="900" max="900" width="0" style="9" hidden="1" customWidth="1"/>
    <col min="901" max="901" width="19.85546875" style="9" bestFit="1" customWidth="1"/>
    <col min="902" max="902" width="7.85546875" style="9" customWidth="1"/>
    <col min="903" max="903" width="5.85546875" style="9" customWidth="1"/>
    <col min="904" max="904" width="7.140625" style="9" customWidth="1"/>
    <col min="905" max="905" width="8" style="9" customWidth="1"/>
    <col min="906" max="906" width="9.140625" style="9"/>
    <col min="907" max="907" width="6.140625" style="9" customWidth="1"/>
    <col min="908" max="910" width="8.140625" style="9" customWidth="1"/>
    <col min="911" max="911" width="9.140625" style="9"/>
    <col min="912" max="915" width="10.5703125" style="9" bestFit="1" customWidth="1"/>
    <col min="916" max="919" width="10.85546875" style="9" customWidth="1"/>
    <col min="920" max="1151" width="9.140625" style="9"/>
    <col min="1152" max="1153" width="1.140625" style="9" customWidth="1"/>
    <col min="1154" max="1154" width="36.140625" style="9" customWidth="1"/>
    <col min="1155" max="1155" width="9" style="9" customWidth="1"/>
    <col min="1156" max="1156" width="0" style="9" hidden="1" customWidth="1"/>
    <col min="1157" max="1157" width="19.85546875" style="9" bestFit="1" customWidth="1"/>
    <col min="1158" max="1158" width="7.85546875" style="9" customWidth="1"/>
    <col min="1159" max="1159" width="5.85546875" style="9" customWidth="1"/>
    <col min="1160" max="1160" width="7.140625" style="9" customWidth="1"/>
    <col min="1161" max="1161" width="8" style="9" customWidth="1"/>
    <col min="1162" max="1162" width="9.140625" style="9"/>
    <col min="1163" max="1163" width="6.140625" style="9" customWidth="1"/>
    <col min="1164" max="1166" width="8.140625" style="9" customWidth="1"/>
    <col min="1167" max="1167" width="9.140625" style="9"/>
    <col min="1168" max="1171" width="10.5703125" style="9" bestFit="1" customWidth="1"/>
    <col min="1172" max="1175" width="10.85546875" style="9" customWidth="1"/>
    <col min="1176" max="1407" width="9.140625" style="9"/>
    <col min="1408" max="1409" width="1.140625" style="9" customWidth="1"/>
    <col min="1410" max="1410" width="36.140625" style="9" customWidth="1"/>
    <col min="1411" max="1411" width="9" style="9" customWidth="1"/>
    <col min="1412" max="1412" width="0" style="9" hidden="1" customWidth="1"/>
    <col min="1413" max="1413" width="19.85546875" style="9" bestFit="1" customWidth="1"/>
    <col min="1414" max="1414" width="7.85546875" style="9" customWidth="1"/>
    <col min="1415" max="1415" width="5.85546875" style="9" customWidth="1"/>
    <col min="1416" max="1416" width="7.140625" style="9" customWidth="1"/>
    <col min="1417" max="1417" width="8" style="9" customWidth="1"/>
    <col min="1418" max="1418" width="9.140625" style="9"/>
    <col min="1419" max="1419" width="6.140625" style="9" customWidth="1"/>
    <col min="1420" max="1422" width="8.140625" style="9" customWidth="1"/>
    <col min="1423" max="1423" width="9.140625" style="9"/>
    <col min="1424" max="1427" width="10.5703125" style="9" bestFit="1" customWidth="1"/>
    <col min="1428" max="1431" width="10.85546875" style="9" customWidth="1"/>
    <col min="1432" max="1663" width="9.140625" style="9"/>
    <col min="1664" max="1665" width="1.140625" style="9" customWidth="1"/>
    <col min="1666" max="1666" width="36.140625" style="9" customWidth="1"/>
    <col min="1667" max="1667" width="9" style="9" customWidth="1"/>
    <col min="1668" max="1668" width="0" style="9" hidden="1" customWidth="1"/>
    <col min="1669" max="1669" width="19.85546875" style="9" bestFit="1" customWidth="1"/>
    <col min="1670" max="1670" width="7.85546875" style="9" customWidth="1"/>
    <col min="1671" max="1671" width="5.85546875" style="9" customWidth="1"/>
    <col min="1672" max="1672" width="7.140625" style="9" customWidth="1"/>
    <col min="1673" max="1673" width="8" style="9" customWidth="1"/>
    <col min="1674" max="1674" width="9.140625" style="9"/>
    <col min="1675" max="1675" width="6.140625" style="9" customWidth="1"/>
    <col min="1676" max="1678" width="8.140625" style="9" customWidth="1"/>
    <col min="1679" max="1679" width="9.140625" style="9"/>
    <col min="1680" max="1683" width="10.5703125" style="9" bestFit="1" customWidth="1"/>
    <col min="1684" max="1687" width="10.85546875" style="9" customWidth="1"/>
    <col min="1688" max="1919" width="9.140625" style="9"/>
    <col min="1920" max="1921" width="1.140625" style="9" customWidth="1"/>
    <col min="1922" max="1922" width="36.140625" style="9" customWidth="1"/>
    <col min="1923" max="1923" width="9" style="9" customWidth="1"/>
    <col min="1924" max="1924" width="0" style="9" hidden="1" customWidth="1"/>
    <col min="1925" max="1925" width="19.85546875" style="9" bestFit="1" customWidth="1"/>
    <col min="1926" max="1926" width="7.85546875" style="9" customWidth="1"/>
    <col min="1927" max="1927" width="5.85546875" style="9" customWidth="1"/>
    <col min="1928" max="1928" width="7.140625" style="9" customWidth="1"/>
    <col min="1929" max="1929" width="8" style="9" customWidth="1"/>
    <col min="1930" max="1930" width="9.140625" style="9"/>
    <col min="1931" max="1931" width="6.140625" style="9" customWidth="1"/>
    <col min="1932" max="1934" width="8.140625" style="9" customWidth="1"/>
    <col min="1935" max="1935" width="9.140625" style="9"/>
    <col min="1936" max="1939" width="10.5703125" style="9" bestFit="1" customWidth="1"/>
    <col min="1940" max="1943" width="10.85546875" style="9" customWidth="1"/>
    <col min="1944" max="2175" width="9.140625" style="9"/>
    <col min="2176" max="2177" width="1.140625" style="9" customWidth="1"/>
    <col min="2178" max="2178" width="36.140625" style="9" customWidth="1"/>
    <col min="2179" max="2179" width="9" style="9" customWidth="1"/>
    <col min="2180" max="2180" width="0" style="9" hidden="1" customWidth="1"/>
    <col min="2181" max="2181" width="19.85546875" style="9" bestFit="1" customWidth="1"/>
    <col min="2182" max="2182" width="7.85546875" style="9" customWidth="1"/>
    <col min="2183" max="2183" width="5.85546875" style="9" customWidth="1"/>
    <col min="2184" max="2184" width="7.140625" style="9" customWidth="1"/>
    <col min="2185" max="2185" width="8" style="9" customWidth="1"/>
    <col min="2186" max="2186" width="9.140625" style="9"/>
    <col min="2187" max="2187" width="6.140625" style="9" customWidth="1"/>
    <col min="2188" max="2190" width="8.140625" style="9" customWidth="1"/>
    <col min="2191" max="2191" width="9.140625" style="9"/>
    <col min="2192" max="2195" width="10.5703125" style="9" bestFit="1" customWidth="1"/>
    <col min="2196" max="2199" width="10.85546875" style="9" customWidth="1"/>
    <col min="2200" max="2431" width="9.140625" style="9"/>
    <col min="2432" max="2433" width="1.140625" style="9" customWidth="1"/>
    <col min="2434" max="2434" width="36.140625" style="9" customWidth="1"/>
    <col min="2435" max="2435" width="9" style="9" customWidth="1"/>
    <col min="2436" max="2436" width="0" style="9" hidden="1" customWidth="1"/>
    <col min="2437" max="2437" width="19.85546875" style="9" bestFit="1" customWidth="1"/>
    <col min="2438" max="2438" width="7.85546875" style="9" customWidth="1"/>
    <col min="2439" max="2439" width="5.85546875" style="9" customWidth="1"/>
    <col min="2440" max="2440" width="7.140625" style="9" customWidth="1"/>
    <col min="2441" max="2441" width="8" style="9" customWidth="1"/>
    <col min="2442" max="2442" width="9.140625" style="9"/>
    <col min="2443" max="2443" width="6.140625" style="9" customWidth="1"/>
    <col min="2444" max="2446" width="8.140625" style="9" customWidth="1"/>
    <col min="2447" max="2447" width="9.140625" style="9"/>
    <col min="2448" max="2451" width="10.5703125" style="9" bestFit="1" customWidth="1"/>
    <col min="2452" max="2455" width="10.85546875" style="9" customWidth="1"/>
    <col min="2456" max="2687" width="9.140625" style="9"/>
    <col min="2688" max="2689" width="1.140625" style="9" customWidth="1"/>
    <col min="2690" max="2690" width="36.140625" style="9" customWidth="1"/>
    <col min="2691" max="2691" width="9" style="9" customWidth="1"/>
    <col min="2692" max="2692" width="0" style="9" hidden="1" customWidth="1"/>
    <col min="2693" max="2693" width="19.85546875" style="9" bestFit="1" customWidth="1"/>
    <col min="2694" max="2694" width="7.85546875" style="9" customWidth="1"/>
    <col min="2695" max="2695" width="5.85546875" style="9" customWidth="1"/>
    <col min="2696" max="2696" width="7.140625" style="9" customWidth="1"/>
    <col min="2697" max="2697" width="8" style="9" customWidth="1"/>
    <col min="2698" max="2698" width="9.140625" style="9"/>
    <col min="2699" max="2699" width="6.140625" style="9" customWidth="1"/>
    <col min="2700" max="2702" width="8.140625" style="9" customWidth="1"/>
    <col min="2703" max="2703" width="9.140625" style="9"/>
    <col min="2704" max="2707" width="10.5703125" style="9" bestFit="1" customWidth="1"/>
    <col min="2708" max="2711" width="10.85546875" style="9" customWidth="1"/>
    <col min="2712" max="2943" width="9.140625" style="9"/>
    <col min="2944" max="2945" width="1.140625" style="9" customWidth="1"/>
    <col min="2946" max="2946" width="36.140625" style="9" customWidth="1"/>
    <col min="2947" max="2947" width="9" style="9" customWidth="1"/>
    <col min="2948" max="2948" width="0" style="9" hidden="1" customWidth="1"/>
    <col min="2949" max="2949" width="19.85546875" style="9" bestFit="1" customWidth="1"/>
    <col min="2950" max="2950" width="7.85546875" style="9" customWidth="1"/>
    <col min="2951" max="2951" width="5.85546875" style="9" customWidth="1"/>
    <col min="2952" max="2952" width="7.140625" style="9" customWidth="1"/>
    <col min="2953" max="2953" width="8" style="9" customWidth="1"/>
    <col min="2954" max="2954" width="9.140625" style="9"/>
    <col min="2955" max="2955" width="6.140625" style="9" customWidth="1"/>
    <col min="2956" max="2958" width="8.140625" style="9" customWidth="1"/>
    <col min="2959" max="2959" width="9.140625" style="9"/>
    <col min="2960" max="2963" width="10.5703125" style="9" bestFit="1" customWidth="1"/>
    <col min="2964" max="2967" width="10.85546875" style="9" customWidth="1"/>
    <col min="2968" max="3199" width="9.140625" style="9"/>
    <col min="3200" max="3201" width="1.140625" style="9" customWidth="1"/>
    <col min="3202" max="3202" width="36.140625" style="9" customWidth="1"/>
    <col min="3203" max="3203" width="9" style="9" customWidth="1"/>
    <col min="3204" max="3204" width="0" style="9" hidden="1" customWidth="1"/>
    <col min="3205" max="3205" width="19.85546875" style="9" bestFit="1" customWidth="1"/>
    <col min="3206" max="3206" width="7.85546875" style="9" customWidth="1"/>
    <col min="3207" max="3207" width="5.85546875" style="9" customWidth="1"/>
    <col min="3208" max="3208" width="7.140625" style="9" customWidth="1"/>
    <col min="3209" max="3209" width="8" style="9" customWidth="1"/>
    <col min="3210" max="3210" width="9.140625" style="9"/>
    <col min="3211" max="3211" width="6.140625" style="9" customWidth="1"/>
    <col min="3212" max="3214" width="8.140625" style="9" customWidth="1"/>
    <col min="3215" max="3215" width="9.140625" style="9"/>
    <col min="3216" max="3219" width="10.5703125" style="9" bestFit="1" customWidth="1"/>
    <col min="3220" max="3223" width="10.85546875" style="9" customWidth="1"/>
    <col min="3224" max="3455" width="9.140625" style="9"/>
    <col min="3456" max="3457" width="1.140625" style="9" customWidth="1"/>
    <col min="3458" max="3458" width="36.140625" style="9" customWidth="1"/>
    <col min="3459" max="3459" width="9" style="9" customWidth="1"/>
    <col min="3460" max="3460" width="0" style="9" hidden="1" customWidth="1"/>
    <col min="3461" max="3461" width="19.85546875" style="9" bestFit="1" customWidth="1"/>
    <col min="3462" max="3462" width="7.85546875" style="9" customWidth="1"/>
    <col min="3463" max="3463" width="5.85546875" style="9" customWidth="1"/>
    <col min="3464" max="3464" width="7.140625" style="9" customWidth="1"/>
    <col min="3465" max="3465" width="8" style="9" customWidth="1"/>
    <col min="3466" max="3466" width="9.140625" style="9"/>
    <col min="3467" max="3467" width="6.140625" style="9" customWidth="1"/>
    <col min="3468" max="3470" width="8.140625" style="9" customWidth="1"/>
    <col min="3471" max="3471" width="9.140625" style="9"/>
    <col min="3472" max="3475" width="10.5703125" style="9" bestFit="1" customWidth="1"/>
    <col min="3476" max="3479" width="10.85546875" style="9" customWidth="1"/>
    <col min="3480" max="3711" width="9.140625" style="9"/>
    <col min="3712" max="3713" width="1.140625" style="9" customWidth="1"/>
    <col min="3714" max="3714" width="36.140625" style="9" customWidth="1"/>
    <col min="3715" max="3715" width="9" style="9" customWidth="1"/>
    <col min="3716" max="3716" width="0" style="9" hidden="1" customWidth="1"/>
    <col min="3717" max="3717" width="19.85546875" style="9" bestFit="1" customWidth="1"/>
    <col min="3718" max="3718" width="7.85546875" style="9" customWidth="1"/>
    <col min="3719" max="3719" width="5.85546875" style="9" customWidth="1"/>
    <col min="3720" max="3720" width="7.140625" style="9" customWidth="1"/>
    <col min="3721" max="3721" width="8" style="9" customWidth="1"/>
    <col min="3722" max="3722" width="9.140625" style="9"/>
    <col min="3723" max="3723" width="6.140625" style="9" customWidth="1"/>
    <col min="3724" max="3726" width="8.140625" style="9" customWidth="1"/>
    <col min="3727" max="3727" width="9.140625" style="9"/>
    <col min="3728" max="3731" width="10.5703125" style="9" bestFit="1" customWidth="1"/>
    <col min="3732" max="3735" width="10.85546875" style="9" customWidth="1"/>
    <col min="3736" max="3967" width="9.140625" style="9"/>
    <col min="3968" max="3969" width="1.140625" style="9" customWidth="1"/>
    <col min="3970" max="3970" width="36.140625" style="9" customWidth="1"/>
    <col min="3971" max="3971" width="9" style="9" customWidth="1"/>
    <col min="3972" max="3972" width="0" style="9" hidden="1" customWidth="1"/>
    <col min="3973" max="3973" width="19.85546875" style="9" bestFit="1" customWidth="1"/>
    <col min="3974" max="3974" width="7.85546875" style="9" customWidth="1"/>
    <col min="3975" max="3975" width="5.85546875" style="9" customWidth="1"/>
    <col min="3976" max="3976" width="7.140625" style="9" customWidth="1"/>
    <col min="3977" max="3977" width="8" style="9" customWidth="1"/>
    <col min="3978" max="3978" width="9.140625" style="9"/>
    <col min="3979" max="3979" width="6.140625" style="9" customWidth="1"/>
    <col min="3980" max="3982" width="8.140625" style="9" customWidth="1"/>
    <col min="3983" max="3983" width="9.140625" style="9"/>
    <col min="3984" max="3987" width="10.5703125" style="9" bestFit="1" customWidth="1"/>
    <col min="3988" max="3991" width="10.85546875" style="9" customWidth="1"/>
    <col min="3992" max="4223" width="9.140625" style="9"/>
    <col min="4224" max="4225" width="1.140625" style="9" customWidth="1"/>
    <col min="4226" max="4226" width="36.140625" style="9" customWidth="1"/>
    <col min="4227" max="4227" width="9" style="9" customWidth="1"/>
    <col min="4228" max="4228" width="0" style="9" hidden="1" customWidth="1"/>
    <col min="4229" max="4229" width="19.85546875" style="9" bestFit="1" customWidth="1"/>
    <col min="4230" max="4230" width="7.85546875" style="9" customWidth="1"/>
    <col min="4231" max="4231" width="5.85546875" style="9" customWidth="1"/>
    <col min="4232" max="4232" width="7.140625" style="9" customWidth="1"/>
    <col min="4233" max="4233" width="8" style="9" customWidth="1"/>
    <col min="4234" max="4234" width="9.140625" style="9"/>
    <col min="4235" max="4235" width="6.140625" style="9" customWidth="1"/>
    <col min="4236" max="4238" width="8.140625" style="9" customWidth="1"/>
    <col min="4239" max="4239" width="9.140625" style="9"/>
    <col min="4240" max="4243" width="10.5703125" style="9" bestFit="1" customWidth="1"/>
    <col min="4244" max="4247" width="10.85546875" style="9" customWidth="1"/>
    <col min="4248" max="4479" width="9.140625" style="9"/>
    <col min="4480" max="4481" width="1.140625" style="9" customWidth="1"/>
    <col min="4482" max="4482" width="36.140625" style="9" customWidth="1"/>
    <col min="4483" max="4483" width="9" style="9" customWidth="1"/>
    <col min="4484" max="4484" width="0" style="9" hidden="1" customWidth="1"/>
    <col min="4485" max="4485" width="19.85546875" style="9" bestFit="1" customWidth="1"/>
    <col min="4486" max="4486" width="7.85546875" style="9" customWidth="1"/>
    <col min="4487" max="4487" width="5.85546875" style="9" customWidth="1"/>
    <col min="4488" max="4488" width="7.140625" style="9" customWidth="1"/>
    <col min="4489" max="4489" width="8" style="9" customWidth="1"/>
    <col min="4490" max="4490" width="9.140625" style="9"/>
    <col min="4491" max="4491" width="6.140625" style="9" customWidth="1"/>
    <col min="4492" max="4494" width="8.140625" style="9" customWidth="1"/>
    <col min="4495" max="4495" width="9.140625" style="9"/>
    <col min="4496" max="4499" width="10.5703125" style="9" bestFit="1" customWidth="1"/>
    <col min="4500" max="4503" width="10.85546875" style="9" customWidth="1"/>
    <col min="4504" max="4735" width="9.140625" style="9"/>
    <col min="4736" max="4737" width="1.140625" style="9" customWidth="1"/>
    <col min="4738" max="4738" width="36.140625" style="9" customWidth="1"/>
    <col min="4739" max="4739" width="9" style="9" customWidth="1"/>
    <col min="4740" max="4740" width="0" style="9" hidden="1" customWidth="1"/>
    <col min="4741" max="4741" width="19.85546875" style="9" bestFit="1" customWidth="1"/>
    <col min="4742" max="4742" width="7.85546875" style="9" customWidth="1"/>
    <col min="4743" max="4743" width="5.85546875" style="9" customWidth="1"/>
    <col min="4744" max="4744" width="7.140625" style="9" customWidth="1"/>
    <col min="4745" max="4745" width="8" style="9" customWidth="1"/>
    <col min="4746" max="4746" width="9.140625" style="9"/>
    <col min="4747" max="4747" width="6.140625" style="9" customWidth="1"/>
    <col min="4748" max="4750" width="8.140625" style="9" customWidth="1"/>
    <col min="4751" max="4751" width="9.140625" style="9"/>
    <col min="4752" max="4755" width="10.5703125" style="9" bestFit="1" customWidth="1"/>
    <col min="4756" max="4759" width="10.85546875" style="9" customWidth="1"/>
    <col min="4760" max="4991" width="9.140625" style="9"/>
    <col min="4992" max="4993" width="1.140625" style="9" customWidth="1"/>
    <col min="4994" max="4994" width="36.140625" style="9" customWidth="1"/>
    <col min="4995" max="4995" width="9" style="9" customWidth="1"/>
    <col min="4996" max="4996" width="0" style="9" hidden="1" customWidth="1"/>
    <col min="4997" max="4997" width="19.85546875" style="9" bestFit="1" customWidth="1"/>
    <col min="4998" max="4998" width="7.85546875" style="9" customWidth="1"/>
    <col min="4999" max="4999" width="5.85546875" style="9" customWidth="1"/>
    <col min="5000" max="5000" width="7.140625" style="9" customWidth="1"/>
    <col min="5001" max="5001" width="8" style="9" customWidth="1"/>
    <col min="5002" max="5002" width="9.140625" style="9"/>
    <col min="5003" max="5003" width="6.140625" style="9" customWidth="1"/>
    <col min="5004" max="5006" width="8.140625" style="9" customWidth="1"/>
    <col min="5007" max="5007" width="9.140625" style="9"/>
    <col min="5008" max="5011" width="10.5703125" style="9" bestFit="1" customWidth="1"/>
    <col min="5012" max="5015" width="10.85546875" style="9" customWidth="1"/>
    <col min="5016" max="5247" width="9.140625" style="9"/>
    <col min="5248" max="5249" width="1.140625" style="9" customWidth="1"/>
    <col min="5250" max="5250" width="36.140625" style="9" customWidth="1"/>
    <col min="5251" max="5251" width="9" style="9" customWidth="1"/>
    <col min="5252" max="5252" width="0" style="9" hidden="1" customWidth="1"/>
    <col min="5253" max="5253" width="19.85546875" style="9" bestFit="1" customWidth="1"/>
    <col min="5254" max="5254" width="7.85546875" style="9" customWidth="1"/>
    <col min="5255" max="5255" width="5.85546875" style="9" customWidth="1"/>
    <col min="5256" max="5256" width="7.140625" style="9" customWidth="1"/>
    <col min="5257" max="5257" width="8" style="9" customWidth="1"/>
    <col min="5258" max="5258" width="9.140625" style="9"/>
    <col min="5259" max="5259" width="6.140625" style="9" customWidth="1"/>
    <col min="5260" max="5262" width="8.140625" style="9" customWidth="1"/>
    <col min="5263" max="5263" width="9.140625" style="9"/>
    <col min="5264" max="5267" width="10.5703125" style="9" bestFit="1" customWidth="1"/>
    <col min="5268" max="5271" width="10.85546875" style="9" customWidth="1"/>
    <col min="5272" max="5503" width="9.140625" style="9"/>
    <col min="5504" max="5505" width="1.140625" style="9" customWidth="1"/>
    <col min="5506" max="5506" width="36.140625" style="9" customWidth="1"/>
    <col min="5507" max="5507" width="9" style="9" customWidth="1"/>
    <col min="5508" max="5508" width="0" style="9" hidden="1" customWidth="1"/>
    <col min="5509" max="5509" width="19.85546875" style="9" bestFit="1" customWidth="1"/>
    <col min="5510" max="5510" width="7.85546875" style="9" customWidth="1"/>
    <col min="5511" max="5511" width="5.85546875" style="9" customWidth="1"/>
    <col min="5512" max="5512" width="7.140625" style="9" customWidth="1"/>
    <col min="5513" max="5513" width="8" style="9" customWidth="1"/>
    <col min="5514" max="5514" width="9.140625" style="9"/>
    <col min="5515" max="5515" width="6.140625" style="9" customWidth="1"/>
    <col min="5516" max="5518" width="8.140625" style="9" customWidth="1"/>
    <col min="5519" max="5519" width="9.140625" style="9"/>
    <col min="5520" max="5523" width="10.5703125" style="9" bestFit="1" customWidth="1"/>
    <col min="5524" max="5527" width="10.85546875" style="9" customWidth="1"/>
    <col min="5528" max="5759" width="9.140625" style="9"/>
    <col min="5760" max="5761" width="1.140625" style="9" customWidth="1"/>
    <col min="5762" max="5762" width="36.140625" style="9" customWidth="1"/>
    <col min="5763" max="5763" width="9" style="9" customWidth="1"/>
    <col min="5764" max="5764" width="0" style="9" hidden="1" customWidth="1"/>
    <col min="5765" max="5765" width="19.85546875" style="9" bestFit="1" customWidth="1"/>
    <col min="5766" max="5766" width="7.85546875" style="9" customWidth="1"/>
    <col min="5767" max="5767" width="5.85546875" style="9" customWidth="1"/>
    <col min="5768" max="5768" width="7.140625" style="9" customWidth="1"/>
    <col min="5769" max="5769" width="8" style="9" customWidth="1"/>
    <col min="5770" max="5770" width="9.140625" style="9"/>
    <col min="5771" max="5771" width="6.140625" style="9" customWidth="1"/>
    <col min="5772" max="5774" width="8.140625" style="9" customWidth="1"/>
    <col min="5775" max="5775" width="9.140625" style="9"/>
    <col min="5776" max="5779" width="10.5703125" style="9" bestFit="1" customWidth="1"/>
    <col min="5780" max="5783" width="10.85546875" style="9" customWidth="1"/>
    <col min="5784" max="6015" width="9.140625" style="9"/>
    <col min="6016" max="6017" width="1.140625" style="9" customWidth="1"/>
    <col min="6018" max="6018" width="36.140625" style="9" customWidth="1"/>
    <col min="6019" max="6019" width="9" style="9" customWidth="1"/>
    <col min="6020" max="6020" width="0" style="9" hidden="1" customWidth="1"/>
    <col min="6021" max="6021" width="19.85546875" style="9" bestFit="1" customWidth="1"/>
    <col min="6022" max="6022" width="7.85546875" style="9" customWidth="1"/>
    <col min="6023" max="6023" width="5.85546875" style="9" customWidth="1"/>
    <col min="6024" max="6024" width="7.140625" style="9" customWidth="1"/>
    <col min="6025" max="6025" width="8" style="9" customWidth="1"/>
    <col min="6026" max="6026" width="9.140625" style="9"/>
    <col min="6027" max="6027" width="6.140625" style="9" customWidth="1"/>
    <col min="6028" max="6030" width="8.140625" style="9" customWidth="1"/>
    <col min="6031" max="6031" width="9.140625" style="9"/>
    <col min="6032" max="6035" width="10.5703125" style="9" bestFit="1" customWidth="1"/>
    <col min="6036" max="6039" width="10.85546875" style="9" customWidth="1"/>
    <col min="6040" max="6271" width="9.140625" style="9"/>
    <col min="6272" max="6273" width="1.140625" style="9" customWidth="1"/>
    <col min="6274" max="6274" width="36.140625" style="9" customWidth="1"/>
    <col min="6275" max="6275" width="9" style="9" customWidth="1"/>
    <col min="6276" max="6276" width="0" style="9" hidden="1" customWidth="1"/>
    <col min="6277" max="6277" width="19.85546875" style="9" bestFit="1" customWidth="1"/>
    <col min="6278" max="6278" width="7.85546875" style="9" customWidth="1"/>
    <col min="6279" max="6279" width="5.85546875" style="9" customWidth="1"/>
    <col min="6280" max="6280" width="7.140625" style="9" customWidth="1"/>
    <col min="6281" max="6281" width="8" style="9" customWidth="1"/>
    <col min="6282" max="6282" width="9.140625" style="9"/>
    <col min="6283" max="6283" width="6.140625" style="9" customWidth="1"/>
    <col min="6284" max="6286" width="8.140625" style="9" customWidth="1"/>
    <col min="6287" max="6287" width="9.140625" style="9"/>
    <col min="6288" max="6291" width="10.5703125" style="9" bestFit="1" customWidth="1"/>
    <col min="6292" max="6295" width="10.85546875" style="9" customWidth="1"/>
    <col min="6296" max="6527" width="9.140625" style="9"/>
    <col min="6528" max="6529" width="1.140625" style="9" customWidth="1"/>
    <col min="6530" max="6530" width="36.140625" style="9" customWidth="1"/>
    <col min="6531" max="6531" width="9" style="9" customWidth="1"/>
    <col min="6532" max="6532" width="0" style="9" hidden="1" customWidth="1"/>
    <col min="6533" max="6533" width="19.85546875" style="9" bestFit="1" customWidth="1"/>
    <col min="6534" max="6534" width="7.85546875" style="9" customWidth="1"/>
    <col min="6535" max="6535" width="5.85546875" style="9" customWidth="1"/>
    <col min="6536" max="6536" width="7.140625" style="9" customWidth="1"/>
    <col min="6537" max="6537" width="8" style="9" customWidth="1"/>
    <col min="6538" max="6538" width="9.140625" style="9"/>
    <col min="6539" max="6539" width="6.140625" style="9" customWidth="1"/>
    <col min="6540" max="6542" width="8.140625" style="9" customWidth="1"/>
    <col min="6543" max="6543" width="9.140625" style="9"/>
    <col min="6544" max="6547" width="10.5703125" style="9" bestFit="1" customWidth="1"/>
    <col min="6548" max="6551" width="10.85546875" style="9" customWidth="1"/>
    <col min="6552" max="6783" width="9.140625" style="9"/>
    <col min="6784" max="6785" width="1.140625" style="9" customWidth="1"/>
    <col min="6786" max="6786" width="36.140625" style="9" customWidth="1"/>
    <col min="6787" max="6787" width="9" style="9" customWidth="1"/>
    <col min="6788" max="6788" width="0" style="9" hidden="1" customWidth="1"/>
    <col min="6789" max="6789" width="19.85546875" style="9" bestFit="1" customWidth="1"/>
    <col min="6790" max="6790" width="7.85546875" style="9" customWidth="1"/>
    <col min="6791" max="6791" width="5.85546875" style="9" customWidth="1"/>
    <col min="6792" max="6792" width="7.140625" style="9" customWidth="1"/>
    <col min="6793" max="6793" width="8" style="9" customWidth="1"/>
    <col min="6794" max="6794" width="9.140625" style="9"/>
    <col min="6795" max="6795" width="6.140625" style="9" customWidth="1"/>
    <col min="6796" max="6798" width="8.140625" style="9" customWidth="1"/>
    <col min="6799" max="6799" width="9.140625" style="9"/>
    <col min="6800" max="6803" width="10.5703125" style="9" bestFit="1" customWidth="1"/>
    <col min="6804" max="6807" width="10.85546875" style="9" customWidth="1"/>
    <col min="6808" max="7039" width="9.140625" style="9"/>
    <col min="7040" max="7041" width="1.140625" style="9" customWidth="1"/>
    <col min="7042" max="7042" width="36.140625" style="9" customWidth="1"/>
    <col min="7043" max="7043" width="9" style="9" customWidth="1"/>
    <col min="7044" max="7044" width="0" style="9" hidden="1" customWidth="1"/>
    <col min="7045" max="7045" width="19.85546875" style="9" bestFit="1" customWidth="1"/>
    <col min="7046" max="7046" width="7.85546875" style="9" customWidth="1"/>
    <col min="7047" max="7047" width="5.85546875" style="9" customWidth="1"/>
    <col min="7048" max="7048" width="7.140625" style="9" customWidth="1"/>
    <col min="7049" max="7049" width="8" style="9" customWidth="1"/>
    <col min="7050" max="7050" width="9.140625" style="9"/>
    <col min="7051" max="7051" width="6.140625" style="9" customWidth="1"/>
    <col min="7052" max="7054" width="8.140625" style="9" customWidth="1"/>
    <col min="7055" max="7055" width="9.140625" style="9"/>
    <col min="7056" max="7059" width="10.5703125" style="9" bestFit="1" customWidth="1"/>
    <col min="7060" max="7063" width="10.85546875" style="9" customWidth="1"/>
    <col min="7064" max="7295" width="9.140625" style="9"/>
    <col min="7296" max="7297" width="1.140625" style="9" customWidth="1"/>
    <col min="7298" max="7298" width="36.140625" style="9" customWidth="1"/>
    <col min="7299" max="7299" width="9" style="9" customWidth="1"/>
    <col min="7300" max="7300" width="0" style="9" hidden="1" customWidth="1"/>
    <col min="7301" max="7301" width="19.85546875" style="9" bestFit="1" customWidth="1"/>
    <col min="7302" max="7302" width="7.85546875" style="9" customWidth="1"/>
    <col min="7303" max="7303" width="5.85546875" style="9" customWidth="1"/>
    <col min="7304" max="7304" width="7.140625" style="9" customWidth="1"/>
    <col min="7305" max="7305" width="8" style="9" customWidth="1"/>
    <col min="7306" max="7306" width="9.140625" style="9"/>
    <col min="7307" max="7307" width="6.140625" style="9" customWidth="1"/>
    <col min="7308" max="7310" width="8.140625" style="9" customWidth="1"/>
    <col min="7311" max="7311" width="9.140625" style="9"/>
    <col min="7312" max="7315" width="10.5703125" style="9" bestFit="1" customWidth="1"/>
    <col min="7316" max="7319" width="10.85546875" style="9" customWidth="1"/>
    <col min="7320" max="7551" width="9.140625" style="9"/>
    <col min="7552" max="7553" width="1.140625" style="9" customWidth="1"/>
    <col min="7554" max="7554" width="36.140625" style="9" customWidth="1"/>
    <col min="7555" max="7555" width="9" style="9" customWidth="1"/>
    <col min="7556" max="7556" width="0" style="9" hidden="1" customWidth="1"/>
    <col min="7557" max="7557" width="19.85546875" style="9" bestFit="1" customWidth="1"/>
    <col min="7558" max="7558" width="7.85546875" style="9" customWidth="1"/>
    <col min="7559" max="7559" width="5.85546875" style="9" customWidth="1"/>
    <col min="7560" max="7560" width="7.140625" style="9" customWidth="1"/>
    <col min="7561" max="7561" width="8" style="9" customWidth="1"/>
    <col min="7562" max="7562" width="9.140625" style="9"/>
    <col min="7563" max="7563" width="6.140625" style="9" customWidth="1"/>
    <col min="7564" max="7566" width="8.140625" style="9" customWidth="1"/>
    <col min="7567" max="7567" width="9.140625" style="9"/>
    <col min="7568" max="7571" width="10.5703125" style="9" bestFit="1" customWidth="1"/>
    <col min="7572" max="7575" width="10.85546875" style="9" customWidth="1"/>
    <col min="7576" max="7807" width="9.140625" style="9"/>
    <col min="7808" max="7809" width="1.140625" style="9" customWidth="1"/>
    <col min="7810" max="7810" width="36.140625" style="9" customWidth="1"/>
    <col min="7811" max="7811" width="9" style="9" customWidth="1"/>
    <col min="7812" max="7812" width="0" style="9" hidden="1" customWidth="1"/>
    <col min="7813" max="7813" width="19.85546875" style="9" bestFit="1" customWidth="1"/>
    <col min="7814" max="7814" width="7.85546875" style="9" customWidth="1"/>
    <col min="7815" max="7815" width="5.85546875" style="9" customWidth="1"/>
    <col min="7816" max="7816" width="7.140625" style="9" customWidth="1"/>
    <col min="7817" max="7817" width="8" style="9" customWidth="1"/>
    <col min="7818" max="7818" width="9.140625" style="9"/>
    <col min="7819" max="7819" width="6.140625" style="9" customWidth="1"/>
    <col min="7820" max="7822" width="8.140625" style="9" customWidth="1"/>
    <col min="7823" max="7823" width="9.140625" style="9"/>
    <col min="7824" max="7827" width="10.5703125" style="9" bestFit="1" customWidth="1"/>
    <col min="7828" max="7831" width="10.85546875" style="9" customWidth="1"/>
    <col min="7832" max="8063" width="9.140625" style="9"/>
    <col min="8064" max="8065" width="1.140625" style="9" customWidth="1"/>
    <col min="8066" max="8066" width="36.140625" style="9" customWidth="1"/>
    <col min="8067" max="8067" width="9" style="9" customWidth="1"/>
    <col min="8068" max="8068" width="0" style="9" hidden="1" customWidth="1"/>
    <col min="8069" max="8069" width="19.85546875" style="9" bestFit="1" customWidth="1"/>
    <col min="8070" max="8070" width="7.85546875" style="9" customWidth="1"/>
    <col min="8071" max="8071" width="5.85546875" style="9" customWidth="1"/>
    <col min="8072" max="8072" width="7.140625" style="9" customWidth="1"/>
    <col min="8073" max="8073" width="8" style="9" customWidth="1"/>
    <col min="8074" max="8074" width="9.140625" style="9"/>
    <col min="8075" max="8075" width="6.140625" style="9" customWidth="1"/>
    <col min="8076" max="8078" width="8.140625" style="9" customWidth="1"/>
    <col min="8079" max="8079" width="9.140625" style="9"/>
    <col min="8080" max="8083" width="10.5703125" style="9" bestFit="1" customWidth="1"/>
    <col min="8084" max="8087" width="10.85546875" style="9" customWidth="1"/>
    <col min="8088" max="8319" width="9.140625" style="9"/>
    <col min="8320" max="8321" width="1.140625" style="9" customWidth="1"/>
    <col min="8322" max="8322" width="36.140625" style="9" customWidth="1"/>
    <col min="8323" max="8323" width="9" style="9" customWidth="1"/>
    <col min="8324" max="8324" width="0" style="9" hidden="1" customWidth="1"/>
    <col min="8325" max="8325" width="19.85546875" style="9" bestFit="1" customWidth="1"/>
    <col min="8326" max="8326" width="7.85546875" style="9" customWidth="1"/>
    <col min="8327" max="8327" width="5.85546875" style="9" customWidth="1"/>
    <col min="8328" max="8328" width="7.140625" style="9" customWidth="1"/>
    <col min="8329" max="8329" width="8" style="9" customWidth="1"/>
    <col min="8330" max="8330" width="9.140625" style="9"/>
    <col min="8331" max="8331" width="6.140625" style="9" customWidth="1"/>
    <col min="8332" max="8334" width="8.140625" style="9" customWidth="1"/>
    <col min="8335" max="8335" width="9.140625" style="9"/>
    <col min="8336" max="8339" width="10.5703125" style="9" bestFit="1" customWidth="1"/>
    <col min="8340" max="8343" width="10.85546875" style="9" customWidth="1"/>
    <col min="8344" max="8575" width="9.140625" style="9"/>
    <col min="8576" max="8577" width="1.140625" style="9" customWidth="1"/>
    <col min="8578" max="8578" width="36.140625" style="9" customWidth="1"/>
    <col min="8579" max="8579" width="9" style="9" customWidth="1"/>
    <col min="8580" max="8580" width="0" style="9" hidden="1" customWidth="1"/>
    <col min="8581" max="8581" width="19.85546875" style="9" bestFit="1" customWidth="1"/>
    <col min="8582" max="8582" width="7.85546875" style="9" customWidth="1"/>
    <col min="8583" max="8583" width="5.85546875" style="9" customWidth="1"/>
    <col min="8584" max="8584" width="7.140625" style="9" customWidth="1"/>
    <col min="8585" max="8585" width="8" style="9" customWidth="1"/>
    <col min="8586" max="8586" width="9.140625" style="9"/>
    <col min="8587" max="8587" width="6.140625" style="9" customWidth="1"/>
    <col min="8588" max="8590" width="8.140625" style="9" customWidth="1"/>
    <col min="8591" max="8591" width="9.140625" style="9"/>
    <col min="8592" max="8595" width="10.5703125" style="9" bestFit="1" customWidth="1"/>
    <col min="8596" max="8599" width="10.85546875" style="9" customWidth="1"/>
    <col min="8600" max="8831" width="9.140625" style="9"/>
    <col min="8832" max="8833" width="1.140625" style="9" customWidth="1"/>
    <col min="8834" max="8834" width="36.140625" style="9" customWidth="1"/>
    <col min="8835" max="8835" width="9" style="9" customWidth="1"/>
    <col min="8836" max="8836" width="0" style="9" hidden="1" customWidth="1"/>
    <col min="8837" max="8837" width="19.85546875" style="9" bestFit="1" customWidth="1"/>
    <col min="8838" max="8838" width="7.85546875" style="9" customWidth="1"/>
    <col min="8839" max="8839" width="5.85546875" style="9" customWidth="1"/>
    <col min="8840" max="8840" width="7.140625" style="9" customWidth="1"/>
    <col min="8841" max="8841" width="8" style="9" customWidth="1"/>
    <col min="8842" max="8842" width="9.140625" style="9"/>
    <col min="8843" max="8843" width="6.140625" style="9" customWidth="1"/>
    <col min="8844" max="8846" width="8.140625" style="9" customWidth="1"/>
    <col min="8847" max="8847" width="9.140625" style="9"/>
    <col min="8848" max="8851" width="10.5703125" style="9" bestFit="1" customWidth="1"/>
    <col min="8852" max="8855" width="10.85546875" style="9" customWidth="1"/>
    <col min="8856" max="9087" width="9.140625" style="9"/>
    <col min="9088" max="9089" width="1.140625" style="9" customWidth="1"/>
    <col min="9090" max="9090" width="36.140625" style="9" customWidth="1"/>
    <col min="9091" max="9091" width="9" style="9" customWidth="1"/>
    <col min="9092" max="9092" width="0" style="9" hidden="1" customWidth="1"/>
    <col min="9093" max="9093" width="19.85546875" style="9" bestFit="1" customWidth="1"/>
    <col min="9094" max="9094" width="7.85546875" style="9" customWidth="1"/>
    <col min="9095" max="9095" width="5.85546875" style="9" customWidth="1"/>
    <col min="9096" max="9096" width="7.140625" style="9" customWidth="1"/>
    <col min="9097" max="9097" width="8" style="9" customWidth="1"/>
    <col min="9098" max="9098" width="9.140625" style="9"/>
    <col min="9099" max="9099" width="6.140625" style="9" customWidth="1"/>
    <col min="9100" max="9102" width="8.140625" style="9" customWidth="1"/>
    <col min="9103" max="9103" width="9.140625" style="9"/>
    <col min="9104" max="9107" width="10.5703125" style="9" bestFit="1" customWidth="1"/>
    <col min="9108" max="9111" width="10.85546875" style="9" customWidth="1"/>
    <col min="9112" max="9343" width="9.140625" style="9"/>
    <col min="9344" max="9345" width="1.140625" style="9" customWidth="1"/>
    <col min="9346" max="9346" width="36.140625" style="9" customWidth="1"/>
    <col min="9347" max="9347" width="9" style="9" customWidth="1"/>
    <col min="9348" max="9348" width="0" style="9" hidden="1" customWidth="1"/>
    <col min="9349" max="9349" width="19.85546875" style="9" bestFit="1" customWidth="1"/>
    <col min="9350" max="9350" width="7.85546875" style="9" customWidth="1"/>
    <col min="9351" max="9351" width="5.85546875" style="9" customWidth="1"/>
    <col min="9352" max="9352" width="7.140625" style="9" customWidth="1"/>
    <col min="9353" max="9353" width="8" style="9" customWidth="1"/>
    <col min="9354" max="9354" width="9.140625" style="9"/>
    <col min="9355" max="9355" width="6.140625" style="9" customWidth="1"/>
    <col min="9356" max="9358" width="8.140625" style="9" customWidth="1"/>
    <col min="9359" max="9359" width="9.140625" style="9"/>
    <col min="9360" max="9363" width="10.5703125" style="9" bestFit="1" customWidth="1"/>
    <col min="9364" max="9367" width="10.85546875" style="9" customWidth="1"/>
    <col min="9368" max="9599" width="9.140625" style="9"/>
    <col min="9600" max="9601" width="1.140625" style="9" customWidth="1"/>
    <col min="9602" max="9602" width="36.140625" style="9" customWidth="1"/>
    <col min="9603" max="9603" width="9" style="9" customWidth="1"/>
    <col min="9604" max="9604" width="0" style="9" hidden="1" customWidth="1"/>
    <col min="9605" max="9605" width="19.85546875" style="9" bestFit="1" customWidth="1"/>
    <col min="9606" max="9606" width="7.85546875" style="9" customWidth="1"/>
    <col min="9607" max="9607" width="5.85546875" style="9" customWidth="1"/>
    <col min="9608" max="9608" width="7.140625" style="9" customWidth="1"/>
    <col min="9609" max="9609" width="8" style="9" customWidth="1"/>
    <col min="9610" max="9610" width="9.140625" style="9"/>
    <col min="9611" max="9611" width="6.140625" style="9" customWidth="1"/>
    <col min="9612" max="9614" width="8.140625" style="9" customWidth="1"/>
    <col min="9615" max="9615" width="9.140625" style="9"/>
    <col min="9616" max="9619" width="10.5703125" style="9" bestFit="1" customWidth="1"/>
    <col min="9620" max="9623" width="10.85546875" style="9" customWidth="1"/>
    <col min="9624" max="9855" width="9.140625" style="9"/>
    <col min="9856" max="9857" width="1.140625" style="9" customWidth="1"/>
    <col min="9858" max="9858" width="36.140625" style="9" customWidth="1"/>
    <col min="9859" max="9859" width="9" style="9" customWidth="1"/>
    <col min="9860" max="9860" width="0" style="9" hidden="1" customWidth="1"/>
    <col min="9861" max="9861" width="19.85546875" style="9" bestFit="1" customWidth="1"/>
    <col min="9862" max="9862" width="7.85546875" style="9" customWidth="1"/>
    <col min="9863" max="9863" width="5.85546875" style="9" customWidth="1"/>
    <col min="9864" max="9864" width="7.140625" style="9" customWidth="1"/>
    <col min="9865" max="9865" width="8" style="9" customWidth="1"/>
    <col min="9866" max="9866" width="9.140625" style="9"/>
    <col min="9867" max="9867" width="6.140625" style="9" customWidth="1"/>
    <col min="9868" max="9870" width="8.140625" style="9" customWidth="1"/>
    <col min="9871" max="9871" width="9.140625" style="9"/>
    <col min="9872" max="9875" width="10.5703125" style="9" bestFit="1" customWidth="1"/>
    <col min="9876" max="9879" width="10.85546875" style="9" customWidth="1"/>
    <col min="9880" max="10111" width="9.140625" style="9"/>
    <col min="10112" max="10113" width="1.140625" style="9" customWidth="1"/>
    <col min="10114" max="10114" width="36.140625" style="9" customWidth="1"/>
    <col min="10115" max="10115" width="9" style="9" customWidth="1"/>
    <col min="10116" max="10116" width="0" style="9" hidden="1" customWidth="1"/>
    <col min="10117" max="10117" width="19.85546875" style="9" bestFit="1" customWidth="1"/>
    <col min="10118" max="10118" width="7.85546875" style="9" customWidth="1"/>
    <col min="10119" max="10119" width="5.85546875" style="9" customWidth="1"/>
    <col min="10120" max="10120" width="7.140625" style="9" customWidth="1"/>
    <col min="10121" max="10121" width="8" style="9" customWidth="1"/>
    <col min="10122" max="10122" width="9.140625" style="9"/>
    <col min="10123" max="10123" width="6.140625" style="9" customWidth="1"/>
    <col min="10124" max="10126" width="8.140625" style="9" customWidth="1"/>
    <col min="10127" max="10127" width="9.140625" style="9"/>
    <col min="10128" max="10131" width="10.5703125" style="9" bestFit="1" customWidth="1"/>
    <col min="10132" max="10135" width="10.85546875" style="9" customWidth="1"/>
    <col min="10136" max="10367" width="9.140625" style="9"/>
    <col min="10368" max="10369" width="1.140625" style="9" customWidth="1"/>
    <col min="10370" max="10370" width="36.140625" style="9" customWidth="1"/>
    <col min="10371" max="10371" width="9" style="9" customWidth="1"/>
    <col min="10372" max="10372" width="0" style="9" hidden="1" customWidth="1"/>
    <col min="10373" max="10373" width="19.85546875" style="9" bestFit="1" customWidth="1"/>
    <col min="10374" max="10374" width="7.85546875" style="9" customWidth="1"/>
    <col min="10375" max="10375" width="5.85546875" style="9" customWidth="1"/>
    <col min="10376" max="10376" width="7.140625" style="9" customWidth="1"/>
    <col min="10377" max="10377" width="8" style="9" customWidth="1"/>
    <col min="10378" max="10378" width="9.140625" style="9"/>
    <col min="10379" max="10379" width="6.140625" style="9" customWidth="1"/>
    <col min="10380" max="10382" width="8.140625" style="9" customWidth="1"/>
    <col min="10383" max="10383" width="9.140625" style="9"/>
    <col min="10384" max="10387" width="10.5703125" style="9" bestFit="1" customWidth="1"/>
    <col min="10388" max="10391" width="10.85546875" style="9" customWidth="1"/>
    <col min="10392" max="10623" width="9.140625" style="9"/>
    <col min="10624" max="10625" width="1.140625" style="9" customWidth="1"/>
    <col min="10626" max="10626" width="36.140625" style="9" customWidth="1"/>
    <col min="10627" max="10627" width="9" style="9" customWidth="1"/>
    <col min="10628" max="10628" width="0" style="9" hidden="1" customWidth="1"/>
    <col min="10629" max="10629" width="19.85546875" style="9" bestFit="1" customWidth="1"/>
    <col min="10630" max="10630" width="7.85546875" style="9" customWidth="1"/>
    <col min="10631" max="10631" width="5.85546875" style="9" customWidth="1"/>
    <col min="10632" max="10632" width="7.140625" style="9" customWidth="1"/>
    <col min="10633" max="10633" width="8" style="9" customWidth="1"/>
    <col min="10634" max="10634" width="9.140625" style="9"/>
    <col min="10635" max="10635" width="6.140625" style="9" customWidth="1"/>
    <col min="10636" max="10638" width="8.140625" style="9" customWidth="1"/>
    <col min="10639" max="10639" width="9.140625" style="9"/>
    <col min="10640" max="10643" width="10.5703125" style="9" bestFit="1" customWidth="1"/>
    <col min="10644" max="10647" width="10.85546875" style="9" customWidth="1"/>
    <col min="10648" max="10879" width="9.140625" style="9"/>
    <col min="10880" max="10881" width="1.140625" style="9" customWidth="1"/>
    <col min="10882" max="10882" width="36.140625" style="9" customWidth="1"/>
    <col min="10883" max="10883" width="9" style="9" customWidth="1"/>
    <col min="10884" max="10884" width="0" style="9" hidden="1" customWidth="1"/>
    <col min="10885" max="10885" width="19.85546875" style="9" bestFit="1" customWidth="1"/>
    <col min="10886" max="10886" width="7.85546875" style="9" customWidth="1"/>
    <col min="10887" max="10887" width="5.85546875" style="9" customWidth="1"/>
    <col min="10888" max="10888" width="7.140625" style="9" customWidth="1"/>
    <col min="10889" max="10889" width="8" style="9" customWidth="1"/>
    <col min="10890" max="10890" width="9.140625" style="9"/>
    <col min="10891" max="10891" width="6.140625" style="9" customWidth="1"/>
    <col min="10892" max="10894" width="8.140625" style="9" customWidth="1"/>
    <col min="10895" max="10895" width="9.140625" style="9"/>
    <col min="10896" max="10899" width="10.5703125" style="9" bestFit="1" customWidth="1"/>
    <col min="10900" max="10903" width="10.85546875" style="9" customWidth="1"/>
    <col min="10904" max="11135" width="9.140625" style="9"/>
    <col min="11136" max="11137" width="1.140625" style="9" customWidth="1"/>
    <col min="11138" max="11138" width="36.140625" style="9" customWidth="1"/>
    <col min="11139" max="11139" width="9" style="9" customWidth="1"/>
    <col min="11140" max="11140" width="0" style="9" hidden="1" customWidth="1"/>
    <col min="11141" max="11141" width="19.85546875" style="9" bestFit="1" customWidth="1"/>
    <col min="11142" max="11142" width="7.85546875" style="9" customWidth="1"/>
    <col min="11143" max="11143" width="5.85546875" style="9" customWidth="1"/>
    <col min="11144" max="11144" width="7.140625" style="9" customWidth="1"/>
    <col min="11145" max="11145" width="8" style="9" customWidth="1"/>
    <col min="11146" max="11146" width="9.140625" style="9"/>
    <col min="11147" max="11147" width="6.140625" style="9" customWidth="1"/>
    <col min="11148" max="11150" width="8.140625" style="9" customWidth="1"/>
    <col min="11151" max="11151" width="9.140625" style="9"/>
    <col min="11152" max="11155" width="10.5703125" style="9" bestFit="1" customWidth="1"/>
    <col min="11156" max="11159" width="10.85546875" style="9" customWidth="1"/>
    <col min="11160" max="11391" width="9.140625" style="9"/>
    <col min="11392" max="11393" width="1.140625" style="9" customWidth="1"/>
    <col min="11394" max="11394" width="36.140625" style="9" customWidth="1"/>
    <col min="11395" max="11395" width="9" style="9" customWidth="1"/>
    <col min="11396" max="11396" width="0" style="9" hidden="1" customWidth="1"/>
    <col min="11397" max="11397" width="19.85546875" style="9" bestFit="1" customWidth="1"/>
    <col min="11398" max="11398" width="7.85546875" style="9" customWidth="1"/>
    <col min="11399" max="11399" width="5.85546875" style="9" customWidth="1"/>
    <col min="11400" max="11400" width="7.140625" style="9" customWidth="1"/>
    <col min="11401" max="11401" width="8" style="9" customWidth="1"/>
    <col min="11402" max="11402" width="9.140625" style="9"/>
    <col min="11403" max="11403" width="6.140625" style="9" customWidth="1"/>
    <col min="11404" max="11406" width="8.140625" style="9" customWidth="1"/>
    <col min="11407" max="11407" width="9.140625" style="9"/>
    <col min="11408" max="11411" width="10.5703125" style="9" bestFit="1" customWidth="1"/>
    <col min="11412" max="11415" width="10.85546875" style="9" customWidth="1"/>
    <col min="11416" max="11647" width="9.140625" style="9"/>
    <col min="11648" max="11649" width="1.140625" style="9" customWidth="1"/>
    <col min="11650" max="11650" width="36.140625" style="9" customWidth="1"/>
    <col min="11651" max="11651" width="9" style="9" customWidth="1"/>
    <col min="11652" max="11652" width="0" style="9" hidden="1" customWidth="1"/>
    <col min="11653" max="11653" width="19.85546875" style="9" bestFit="1" customWidth="1"/>
    <col min="11654" max="11654" width="7.85546875" style="9" customWidth="1"/>
    <col min="11655" max="11655" width="5.85546875" style="9" customWidth="1"/>
    <col min="11656" max="11656" width="7.140625" style="9" customWidth="1"/>
    <col min="11657" max="11657" width="8" style="9" customWidth="1"/>
    <col min="11658" max="11658" width="9.140625" style="9"/>
    <col min="11659" max="11659" width="6.140625" style="9" customWidth="1"/>
    <col min="11660" max="11662" width="8.140625" style="9" customWidth="1"/>
    <col min="11663" max="11663" width="9.140625" style="9"/>
    <col min="11664" max="11667" width="10.5703125" style="9" bestFit="1" customWidth="1"/>
    <col min="11668" max="11671" width="10.85546875" style="9" customWidth="1"/>
    <col min="11672" max="11903" width="9.140625" style="9"/>
    <col min="11904" max="11905" width="1.140625" style="9" customWidth="1"/>
    <col min="11906" max="11906" width="36.140625" style="9" customWidth="1"/>
    <col min="11907" max="11907" width="9" style="9" customWidth="1"/>
    <col min="11908" max="11908" width="0" style="9" hidden="1" customWidth="1"/>
    <col min="11909" max="11909" width="19.85546875" style="9" bestFit="1" customWidth="1"/>
    <col min="11910" max="11910" width="7.85546875" style="9" customWidth="1"/>
    <col min="11911" max="11911" width="5.85546875" style="9" customWidth="1"/>
    <col min="11912" max="11912" width="7.140625" style="9" customWidth="1"/>
    <col min="11913" max="11913" width="8" style="9" customWidth="1"/>
    <col min="11914" max="11914" width="9.140625" style="9"/>
    <col min="11915" max="11915" width="6.140625" style="9" customWidth="1"/>
    <col min="11916" max="11918" width="8.140625" style="9" customWidth="1"/>
    <col min="11919" max="11919" width="9.140625" style="9"/>
    <col min="11920" max="11923" width="10.5703125" style="9" bestFit="1" customWidth="1"/>
    <col min="11924" max="11927" width="10.85546875" style="9" customWidth="1"/>
    <col min="11928" max="12159" width="9.140625" style="9"/>
    <col min="12160" max="12161" width="1.140625" style="9" customWidth="1"/>
    <col min="12162" max="12162" width="36.140625" style="9" customWidth="1"/>
    <col min="12163" max="12163" width="9" style="9" customWidth="1"/>
    <col min="12164" max="12164" width="0" style="9" hidden="1" customWidth="1"/>
    <col min="12165" max="12165" width="19.85546875" style="9" bestFit="1" customWidth="1"/>
    <col min="12166" max="12166" width="7.85546875" style="9" customWidth="1"/>
    <col min="12167" max="12167" width="5.85546875" style="9" customWidth="1"/>
    <col min="12168" max="12168" width="7.140625" style="9" customWidth="1"/>
    <col min="12169" max="12169" width="8" style="9" customWidth="1"/>
    <col min="12170" max="12170" width="9.140625" style="9"/>
    <col min="12171" max="12171" width="6.140625" style="9" customWidth="1"/>
    <col min="12172" max="12174" width="8.140625" style="9" customWidth="1"/>
    <col min="12175" max="12175" width="9.140625" style="9"/>
    <col min="12176" max="12179" width="10.5703125" style="9" bestFit="1" customWidth="1"/>
    <col min="12180" max="12183" width="10.85546875" style="9" customWidth="1"/>
    <col min="12184" max="12415" width="9.140625" style="9"/>
    <col min="12416" max="12417" width="1.140625" style="9" customWidth="1"/>
    <col min="12418" max="12418" width="36.140625" style="9" customWidth="1"/>
    <col min="12419" max="12419" width="9" style="9" customWidth="1"/>
    <col min="12420" max="12420" width="0" style="9" hidden="1" customWidth="1"/>
    <col min="12421" max="12421" width="19.85546875" style="9" bestFit="1" customWidth="1"/>
    <col min="12422" max="12422" width="7.85546875" style="9" customWidth="1"/>
    <col min="12423" max="12423" width="5.85546875" style="9" customWidth="1"/>
    <col min="12424" max="12424" width="7.140625" style="9" customWidth="1"/>
    <col min="12425" max="12425" width="8" style="9" customWidth="1"/>
    <col min="12426" max="12426" width="9.140625" style="9"/>
    <col min="12427" max="12427" width="6.140625" style="9" customWidth="1"/>
    <col min="12428" max="12430" width="8.140625" style="9" customWidth="1"/>
    <col min="12431" max="12431" width="9.140625" style="9"/>
    <col min="12432" max="12435" width="10.5703125" style="9" bestFit="1" customWidth="1"/>
    <col min="12436" max="12439" width="10.85546875" style="9" customWidth="1"/>
    <col min="12440" max="12671" width="9.140625" style="9"/>
    <col min="12672" max="12673" width="1.140625" style="9" customWidth="1"/>
    <col min="12674" max="12674" width="36.140625" style="9" customWidth="1"/>
    <col min="12675" max="12675" width="9" style="9" customWidth="1"/>
    <col min="12676" max="12676" width="0" style="9" hidden="1" customWidth="1"/>
    <col min="12677" max="12677" width="19.85546875" style="9" bestFit="1" customWidth="1"/>
    <col min="12678" max="12678" width="7.85546875" style="9" customWidth="1"/>
    <col min="12679" max="12679" width="5.85546875" style="9" customWidth="1"/>
    <col min="12680" max="12680" width="7.140625" style="9" customWidth="1"/>
    <col min="12681" max="12681" width="8" style="9" customWidth="1"/>
    <col min="12682" max="12682" width="9.140625" style="9"/>
    <col min="12683" max="12683" width="6.140625" style="9" customWidth="1"/>
    <col min="12684" max="12686" width="8.140625" style="9" customWidth="1"/>
    <col min="12687" max="12687" width="9.140625" style="9"/>
    <col min="12688" max="12691" width="10.5703125" style="9" bestFit="1" customWidth="1"/>
    <col min="12692" max="12695" width="10.85546875" style="9" customWidth="1"/>
    <col min="12696" max="12927" width="9.140625" style="9"/>
    <col min="12928" max="12929" width="1.140625" style="9" customWidth="1"/>
    <col min="12930" max="12930" width="36.140625" style="9" customWidth="1"/>
    <col min="12931" max="12931" width="9" style="9" customWidth="1"/>
    <col min="12932" max="12932" width="0" style="9" hidden="1" customWidth="1"/>
    <col min="12933" max="12933" width="19.85546875" style="9" bestFit="1" customWidth="1"/>
    <col min="12934" max="12934" width="7.85546875" style="9" customWidth="1"/>
    <col min="12935" max="12935" width="5.85546875" style="9" customWidth="1"/>
    <col min="12936" max="12936" width="7.140625" style="9" customWidth="1"/>
    <col min="12937" max="12937" width="8" style="9" customWidth="1"/>
    <col min="12938" max="12938" width="9.140625" style="9"/>
    <col min="12939" max="12939" width="6.140625" style="9" customWidth="1"/>
    <col min="12940" max="12942" width="8.140625" style="9" customWidth="1"/>
    <col min="12943" max="12943" width="9.140625" style="9"/>
    <col min="12944" max="12947" width="10.5703125" style="9" bestFit="1" customWidth="1"/>
    <col min="12948" max="12951" width="10.85546875" style="9" customWidth="1"/>
    <col min="12952" max="13183" width="9.140625" style="9"/>
    <col min="13184" max="13185" width="1.140625" style="9" customWidth="1"/>
    <col min="13186" max="13186" width="36.140625" style="9" customWidth="1"/>
    <col min="13187" max="13187" width="9" style="9" customWidth="1"/>
    <col min="13188" max="13188" width="0" style="9" hidden="1" customWidth="1"/>
    <col min="13189" max="13189" width="19.85546875" style="9" bestFit="1" customWidth="1"/>
    <col min="13190" max="13190" width="7.85546875" style="9" customWidth="1"/>
    <col min="13191" max="13191" width="5.85546875" style="9" customWidth="1"/>
    <col min="13192" max="13192" width="7.140625" style="9" customWidth="1"/>
    <col min="13193" max="13193" width="8" style="9" customWidth="1"/>
    <col min="13194" max="13194" width="9.140625" style="9"/>
    <col min="13195" max="13195" width="6.140625" style="9" customWidth="1"/>
    <col min="13196" max="13198" width="8.140625" style="9" customWidth="1"/>
    <col min="13199" max="13199" width="9.140625" style="9"/>
    <col min="13200" max="13203" width="10.5703125" style="9" bestFit="1" customWidth="1"/>
    <col min="13204" max="13207" width="10.85546875" style="9" customWidth="1"/>
    <col min="13208" max="13439" width="9.140625" style="9"/>
    <col min="13440" max="13441" width="1.140625" style="9" customWidth="1"/>
    <col min="13442" max="13442" width="36.140625" style="9" customWidth="1"/>
    <col min="13443" max="13443" width="9" style="9" customWidth="1"/>
    <col min="13444" max="13444" width="0" style="9" hidden="1" customWidth="1"/>
    <col min="13445" max="13445" width="19.85546875" style="9" bestFit="1" customWidth="1"/>
    <col min="13446" max="13446" width="7.85546875" style="9" customWidth="1"/>
    <col min="13447" max="13447" width="5.85546875" style="9" customWidth="1"/>
    <col min="13448" max="13448" width="7.140625" style="9" customWidth="1"/>
    <col min="13449" max="13449" width="8" style="9" customWidth="1"/>
    <col min="13450" max="13450" width="9.140625" style="9"/>
    <col min="13451" max="13451" width="6.140625" style="9" customWidth="1"/>
    <col min="13452" max="13454" width="8.140625" style="9" customWidth="1"/>
    <col min="13455" max="13455" width="9.140625" style="9"/>
    <col min="13456" max="13459" width="10.5703125" style="9" bestFit="1" customWidth="1"/>
    <col min="13460" max="13463" width="10.85546875" style="9" customWidth="1"/>
    <col min="13464" max="13695" width="9.140625" style="9"/>
    <col min="13696" max="13697" width="1.140625" style="9" customWidth="1"/>
    <col min="13698" max="13698" width="36.140625" style="9" customWidth="1"/>
    <col min="13699" max="13699" width="9" style="9" customWidth="1"/>
    <col min="13700" max="13700" width="0" style="9" hidden="1" customWidth="1"/>
    <col min="13701" max="13701" width="19.85546875" style="9" bestFit="1" customWidth="1"/>
    <col min="13702" max="13702" width="7.85546875" style="9" customWidth="1"/>
    <col min="13703" max="13703" width="5.85546875" style="9" customWidth="1"/>
    <col min="13704" max="13704" width="7.140625" style="9" customWidth="1"/>
    <col min="13705" max="13705" width="8" style="9" customWidth="1"/>
    <col min="13706" max="13706" width="9.140625" style="9"/>
    <col min="13707" max="13707" width="6.140625" style="9" customWidth="1"/>
    <col min="13708" max="13710" width="8.140625" style="9" customWidth="1"/>
    <col min="13711" max="13711" width="9.140625" style="9"/>
    <col min="13712" max="13715" width="10.5703125" style="9" bestFit="1" customWidth="1"/>
    <col min="13716" max="13719" width="10.85546875" style="9" customWidth="1"/>
    <col min="13720" max="13951" width="9.140625" style="9"/>
    <col min="13952" max="13953" width="1.140625" style="9" customWidth="1"/>
    <col min="13954" max="13954" width="36.140625" style="9" customWidth="1"/>
    <col min="13955" max="13955" width="9" style="9" customWidth="1"/>
    <col min="13956" max="13956" width="0" style="9" hidden="1" customWidth="1"/>
    <col min="13957" max="13957" width="19.85546875" style="9" bestFit="1" customWidth="1"/>
    <col min="13958" max="13958" width="7.85546875" style="9" customWidth="1"/>
    <col min="13959" max="13959" width="5.85546875" style="9" customWidth="1"/>
    <col min="13960" max="13960" width="7.140625" style="9" customWidth="1"/>
    <col min="13961" max="13961" width="8" style="9" customWidth="1"/>
    <col min="13962" max="13962" width="9.140625" style="9"/>
    <col min="13963" max="13963" width="6.140625" style="9" customWidth="1"/>
    <col min="13964" max="13966" width="8.140625" style="9" customWidth="1"/>
    <col min="13967" max="13967" width="9.140625" style="9"/>
    <col min="13968" max="13971" width="10.5703125" style="9" bestFit="1" customWidth="1"/>
    <col min="13972" max="13975" width="10.85546875" style="9" customWidth="1"/>
    <col min="13976" max="14207" width="9.140625" style="9"/>
    <col min="14208" max="14209" width="1.140625" style="9" customWidth="1"/>
    <col min="14210" max="14210" width="36.140625" style="9" customWidth="1"/>
    <col min="14211" max="14211" width="9" style="9" customWidth="1"/>
    <col min="14212" max="14212" width="0" style="9" hidden="1" customWidth="1"/>
    <col min="14213" max="14213" width="19.85546875" style="9" bestFit="1" customWidth="1"/>
    <col min="14214" max="14214" width="7.85546875" style="9" customWidth="1"/>
    <col min="14215" max="14215" width="5.85546875" style="9" customWidth="1"/>
    <col min="14216" max="14216" width="7.140625" style="9" customWidth="1"/>
    <col min="14217" max="14217" width="8" style="9" customWidth="1"/>
    <col min="14218" max="14218" width="9.140625" style="9"/>
    <col min="14219" max="14219" width="6.140625" style="9" customWidth="1"/>
    <col min="14220" max="14222" width="8.140625" style="9" customWidth="1"/>
    <col min="14223" max="14223" width="9.140625" style="9"/>
    <col min="14224" max="14227" width="10.5703125" style="9" bestFit="1" customWidth="1"/>
    <col min="14228" max="14231" width="10.85546875" style="9" customWidth="1"/>
    <col min="14232" max="14463" width="9.140625" style="9"/>
    <col min="14464" max="14465" width="1.140625" style="9" customWidth="1"/>
    <col min="14466" max="14466" width="36.140625" style="9" customWidth="1"/>
    <col min="14467" max="14467" width="9" style="9" customWidth="1"/>
    <col min="14468" max="14468" width="0" style="9" hidden="1" customWidth="1"/>
    <col min="14469" max="14469" width="19.85546875" style="9" bestFit="1" customWidth="1"/>
    <col min="14470" max="14470" width="7.85546875" style="9" customWidth="1"/>
    <col min="14471" max="14471" width="5.85546875" style="9" customWidth="1"/>
    <col min="14472" max="14472" width="7.140625" style="9" customWidth="1"/>
    <col min="14473" max="14473" width="8" style="9" customWidth="1"/>
    <col min="14474" max="14474" width="9.140625" style="9"/>
    <col min="14475" max="14475" width="6.140625" style="9" customWidth="1"/>
    <col min="14476" max="14478" width="8.140625" style="9" customWidth="1"/>
    <col min="14479" max="14479" width="9.140625" style="9"/>
    <col min="14480" max="14483" width="10.5703125" style="9" bestFit="1" customWidth="1"/>
    <col min="14484" max="14487" width="10.85546875" style="9" customWidth="1"/>
    <col min="14488" max="14719" width="9.140625" style="9"/>
    <col min="14720" max="14721" width="1.140625" style="9" customWidth="1"/>
    <col min="14722" max="14722" width="36.140625" style="9" customWidth="1"/>
    <col min="14723" max="14723" width="9" style="9" customWidth="1"/>
    <col min="14724" max="14724" width="0" style="9" hidden="1" customWidth="1"/>
    <col min="14725" max="14725" width="19.85546875" style="9" bestFit="1" customWidth="1"/>
    <col min="14726" max="14726" width="7.85546875" style="9" customWidth="1"/>
    <col min="14727" max="14727" width="5.85546875" style="9" customWidth="1"/>
    <col min="14728" max="14728" width="7.140625" style="9" customWidth="1"/>
    <col min="14729" max="14729" width="8" style="9" customWidth="1"/>
    <col min="14730" max="14730" width="9.140625" style="9"/>
    <col min="14731" max="14731" width="6.140625" style="9" customWidth="1"/>
    <col min="14732" max="14734" width="8.140625" style="9" customWidth="1"/>
    <col min="14735" max="14735" width="9.140625" style="9"/>
    <col min="14736" max="14739" width="10.5703125" style="9" bestFit="1" customWidth="1"/>
    <col min="14740" max="14743" width="10.85546875" style="9" customWidth="1"/>
    <col min="14744" max="14975" width="9.140625" style="9"/>
    <col min="14976" max="14977" width="1.140625" style="9" customWidth="1"/>
    <col min="14978" max="14978" width="36.140625" style="9" customWidth="1"/>
    <col min="14979" max="14979" width="9" style="9" customWidth="1"/>
    <col min="14980" max="14980" width="0" style="9" hidden="1" customWidth="1"/>
    <col min="14981" max="14981" width="19.85546875" style="9" bestFit="1" customWidth="1"/>
    <col min="14982" max="14982" width="7.85546875" style="9" customWidth="1"/>
    <col min="14983" max="14983" width="5.85546875" style="9" customWidth="1"/>
    <col min="14984" max="14984" width="7.140625" style="9" customWidth="1"/>
    <col min="14985" max="14985" width="8" style="9" customWidth="1"/>
    <col min="14986" max="14986" width="9.140625" style="9"/>
    <col min="14987" max="14987" width="6.140625" style="9" customWidth="1"/>
    <col min="14988" max="14990" width="8.140625" style="9" customWidth="1"/>
    <col min="14991" max="14991" width="9.140625" style="9"/>
    <col min="14992" max="14995" width="10.5703125" style="9" bestFit="1" customWidth="1"/>
    <col min="14996" max="14999" width="10.85546875" style="9" customWidth="1"/>
    <col min="15000" max="15231" width="9.140625" style="9"/>
    <col min="15232" max="15233" width="1.140625" style="9" customWidth="1"/>
    <col min="15234" max="15234" width="36.140625" style="9" customWidth="1"/>
    <col min="15235" max="15235" width="9" style="9" customWidth="1"/>
    <col min="15236" max="15236" width="0" style="9" hidden="1" customWidth="1"/>
    <col min="15237" max="15237" width="19.85546875" style="9" bestFit="1" customWidth="1"/>
    <col min="15238" max="15238" width="7.85546875" style="9" customWidth="1"/>
    <col min="15239" max="15239" width="5.85546875" style="9" customWidth="1"/>
    <col min="15240" max="15240" width="7.140625" style="9" customWidth="1"/>
    <col min="15241" max="15241" width="8" style="9" customWidth="1"/>
    <col min="15242" max="15242" width="9.140625" style="9"/>
    <col min="15243" max="15243" width="6.140625" style="9" customWidth="1"/>
    <col min="15244" max="15246" width="8.140625" style="9" customWidth="1"/>
    <col min="15247" max="15247" width="9.140625" style="9"/>
    <col min="15248" max="15251" width="10.5703125" style="9" bestFit="1" customWidth="1"/>
    <col min="15252" max="15255" width="10.85546875" style="9" customWidth="1"/>
    <col min="15256" max="15487" width="9.140625" style="9"/>
    <col min="15488" max="15489" width="1.140625" style="9" customWidth="1"/>
    <col min="15490" max="15490" width="36.140625" style="9" customWidth="1"/>
    <col min="15491" max="15491" width="9" style="9" customWidth="1"/>
    <col min="15492" max="15492" width="0" style="9" hidden="1" customWidth="1"/>
    <col min="15493" max="15493" width="19.85546875" style="9" bestFit="1" customWidth="1"/>
    <col min="15494" max="15494" width="7.85546875" style="9" customWidth="1"/>
    <col min="15495" max="15495" width="5.85546875" style="9" customWidth="1"/>
    <col min="15496" max="15496" width="7.140625" style="9" customWidth="1"/>
    <col min="15497" max="15497" width="8" style="9" customWidth="1"/>
    <col min="15498" max="15498" width="9.140625" style="9"/>
    <col min="15499" max="15499" width="6.140625" style="9" customWidth="1"/>
    <col min="15500" max="15502" width="8.140625" style="9" customWidth="1"/>
    <col min="15503" max="15503" width="9.140625" style="9"/>
    <col min="15504" max="15507" width="10.5703125" style="9" bestFit="1" customWidth="1"/>
    <col min="15508" max="15511" width="10.85546875" style="9" customWidth="1"/>
    <col min="15512" max="15743" width="9.140625" style="9"/>
    <col min="15744" max="15745" width="1.140625" style="9" customWidth="1"/>
    <col min="15746" max="15746" width="36.140625" style="9" customWidth="1"/>
    <col min="15747" max="15747" width="9" style="9" customWidth="1"/>
    <col min="15748" max="15748" width="0" style="9" hidden="1" customWidth="1"/>
    <col min="15749" max="15749" width="19.85546875" style="9" bestFit="1" customWidth="1"/>
    <col min="15750" max="15750" width="7.85546875" style="9" customWidth="1"/>
    <col min="15751" max="15751" width="5.85546875" style="9" customWidth="1"/>
    <col min="15752" max="15752" width="7.140625" style="9" customWidth="1"/>
    <col min="15753" max="15753" width="8" style="9" customWidth="1"/>
    <col min="15754" max="15754" width="9.140625" style="9"/>
    <col min="15755" max="15755" width="6.140625" style="9" customWidth="1"/>
    <col min="15756" max="15758" width="8.140625" style="9" customWidth="1"/>
    <col min="15759" max="15759" width="9.140625" style="9"/>
    <col min="15760" max="15763" width="10.5703125" style="9" bestFit="1" customWidth="1"/>
    <col min="15764" max="15767" width="10.85546875" style="9" customWidth="1"/>
    <col min="15768" max="15999" width="9.140625" style="9"/>
    <col min="16000" max="16001" width="1.140625" style="9" customWidth="1"/>
    <col min="16002" max="16002" width="36.140625" style="9" customWidth="1"/>
    <col min="16003" max="16003" width="9" style="9" customWidth="1"/>
    <col min="16004" max="16004" width="0" style="9" hidden="1" customWidth="1"/>
    <col min="16005" max="16005" width="19.85546875" style="9" bestFit="1" customWidth="1"/>
    <col min="16006" max="16006" width="7.85546875" style="9" customWidth="1"/>
    <col min="16007" max="16007" width="5.85546875" style="9" customWidth="1"/>
    <col min="16008" max="16008" width="7.140625" style="9" customWidth="1"/>
    <col min="16009" max="16009" width="8" style="9" customWidth="1"/>
    <col min="16010" max="16010" width="9.140625" style="9"/>
    <col min="16011" max="16011" width="6.140625" style="9" customWidth="1"/>
    <col min="16012" max="16014" width="8.140625" style="9" customWidth="1"/>
    <col min="16015" max="16015" width="9.140625" style="9"/>
    <col min="16016" max="16019" width="10.5703125" style="9" bestFit="1" customWidth="1"/>
    <col min="16020" max="16023" width="10.85546875" style="9" customWidth="1"/>
    <col min="16024" max="16384" width="9.140625" style="9"/>
  </cols>
  <sheetData>
    <row r="1" spans="1:19" ht="28.5" customHeight="1" x14ac:dyDescent="0.2">
      <c r="A1" s="1"/>
      <c r="B1" s="1"/>
      <c r="C1" s="1"/>
      <c r="D1" s="1"/>
      <c r="E1" s="2"/>
      <c r="F1" s="3"/>
      <c r="G1" s="4"/>
      <c r="H1" s="5"/>
      <c r="I1" s="3"/>
      <c r="J1" s="4"/>
      <c r="K1" s="4"/>
      <c r="L1" s="4"/>
      <c r="M1" s="5"/>
      <c r="N1" s="4"/>
      <c r="O1" s="3"/>
      <c r="P1" s="3"/>
      <c r="Q1" s="3"/>
      <c r="S1" s="7"/>
    </row>
    <row r="2" spans="1:19" ht="63.75" customHeight="1" thickBot="1" x14ac:dyDescent="0.35">
      <c r="A2" s="1"/>
      <c r="B2" s="689" t="s">
        <v>225</v>
      </c>
      <c r="C2" s="681"/>
      <c r="D2" s="681"/>
      <c r="E2" s="681"/>
      <c r="F2" s="681"/>
      <c r="G2" s="681"/>
      <c r="H2" s="681"/>
      <c r="I2" s="681"/>
      <c r="J2" s="681"/>
      <c r="K2" s="681"/>
      <c r="L2" s="681"/>
      <c r="M2" s="681"/>
      <c r="N2" s="681"/>
      <c r="O2" s="681"/>
      <c r="P2" s="681"/>
      <c r="Q2" s="681"/>
      <c r="R2" s="681"/>
      <c r="S2" s="681"/>
    </row>
    <row r="3" spans="1:19" s="16" customFormat="1" ht="69.75" customHeight="1" thickBot="1" x14ac:dyDescent="0.3">
      <c r="A3" s="8"/>
      <c r="B3" s="685" t="s">
        <v>0</v>
      </c>
      <c r="C3" s="686"/>
      <c r="D3" s="686"/>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19" s="16" customFormat="1" ht="15" customHeight="1" x14ac:dyDescent="0.25">
      <c r="A4" s="8"/>
      <c r="B4" s="17"/>
      <c r="C4" s="18"/>
      <c r="D4" s="18"/>
      <c r="E4" s="19"/>
      <c r="F4" s="20"/>
      <c r="G4" s="21"/>
      <c r="H4" s="22"/>
      <c r="I4" s="20"/>
      <c r="J4" s="21"/>
      <c r="K4" s="21"/>
      <c r="L4" s="21"/>
      <c r="M4" s="22"/>
      <c r="N4" s="23"/>
      <c r="O4" s="24">
        <v>6</v>
      </c>
      <c r="P4" s="25"/>
      <c r="Q4" s="14"/>
      <c r="S4" s="16" t="s">
        <v>14</v>
      </c>
    </row>
    <row r="5" spans="1:19" s="16" customFormat="1" ht="15" customHeight="1" x14ac:dyDescent="0.25">
      <c r="A5" s="8"/>
      <c r="B5" s="26"/>
      <c r="C5" s="27"/>
      <c r="D5" s="27"/>
      <c r="E5" s="27"/>
      <c r="F5" s="27"/>
      <c r="G5" s="27"/>
      <c r="H5" s="27"/>
      <c r="I5" s="28" t="s">
        <v>15</v>
      </c>
      <c r="J5" s="29"/>
      <c r="K5" s="27"/>
      <c r="L5" s="27"/>
      <c r="M5" s="27"/>
      <c r="N5" s="27"/>
      <c r="O5" s="29"/>
      <c r="P5" s="30"/>
      <c r="Q5" s="31"/>
      <c r="S5" s="16" t="s">
        <v>16</v>
      </c>
    </row>
    <row r="6" spans="1:19" s="6" customFormat="1" ht="13.5" customHeight="1" x14ac:dyDescent="0.2">
      <c r="A6" s="9"/>
      <c r="B6" s="69" t="s">
        <v>37</v>
      </c>
      <c r="C6" s="70"/>
      <c r="D6" s="71"/>
      <c r="E6" s="72" t="s">
        <v>38</v>
      </c>
      <c r="F6" s="73" t="s">
        <v>39</v>
      </c>
      <c r="G6" s="74">
        <v>0.94</v>
      </c>
      <c r="H6" s="75"/>
      <c r="I6" s="76"/>
      <c r="J6" s="89">
        <f t="shared" ref="J6:J13" si="0">ROUND(G6*(1-H6),2)</f>
        <v>0.94</v>
      </c>
      <c r="K6" s="77">
        <v>9.7899999999999991</v>
      </c>
      <c r="L6" s="78">
        <v>17.21</v>
      </c>
      <c r="M6" s="75">
        <v>0.5</v>
      </c>
      <c r="N6" s="79">
        <f t="shared" ref="N6:N13" si="1">ROUND(K6*M6,2)</f>
        <v>4.9000000000000004</v>
      </c>
      <c r="O6" s="89">
        <f t="shared" ref="O6:O13" si="2">MIN($O$4,N6)</f>
        <v>4.9000000000000004</v>
      </c>
      <c r="P6" s="92">
        <f t="shared" ref="P6:P13" si="3">ROUND(O6*$J6,2)</f>
        <v>4.6100000000000003</v>
      </c>
      <c r="Q6" s="57"/>
      <c r="R6" s="6" t="s">
        <v>27</v>
      </c>
    </row>
    <row r="7" spans="1:19" s="6" customFormat="1" ht="13.5" customHeight="1" x14ac:dyDescent="0.2">
      <c r="A7" s="9"/>
      <c r="B7" s="81" t="s">
        <v>40</v>
      </c>
      <c r="C7" s="82"/>
      <c r="D7" s="83"/>
      <c r="E7" s="84" t="s">
        <v>41</v>
      </c>
      <c r="F7" s="85" t="s">
        <v>39</v>
      </c>
      <c r="G7" s="86">
        <v>0.56999999999999995</v>
      </c>
      <c r="H7" s="87"/>
      <c r="I7" s="88"/>
      <c r="J7" s="89">
        <f t="shared" si="0"/>
        <v>0.56999999999999995</v>
      </c>
      <c r="K7" s="89">
        <v>9.7899999999999991</v>
      </c>
      <c r="L7" s="90">
        <v>17.21</v>
      </c>
      <c r="M7" s="87">
        <v>0.5</v>
      </c>
      <c r="N7" s="91">
        <f t="shared" si="1"/>
        <v>4.9000000000000004</v>
      </c>
      <c r="O7" s="89">
        <f t="shared" si="2"/>
        <v>4.9000000000000004</v>
      </c>
      <c r="P7" s="92">
        <f t="shared" si="3"/>
        <v>2.79</v>
      </c>
      <c r="Q7" s="57"/>
      <c r="R7" s="6" t="s">
        <v>27</v>
      </c>
    </row>
    <row r="8" spans="1:19" s="6" customFormat="1" ht="13.5" customHeight="1" x14ac:dyDescent="0.2">
      <c r="A8" s="9"/>
      <c r="B8" s="81" t="s">
        <v>42</v>
      </c>
      <c r="C8" s="82"/>
      <c r="D8" s="83"/>
      <c r="E8" s="84" t="s">
        <v>43</v>
      </c>
      <c r="F8" s="73" t="s">
        <v>39</v>
      </c>
      <c r="G8" s="86">
        <v>0.51</v>
      </c>
      <c r="H8" s="87"/>
      <c r="I8" s="88"/>
      <c r="J8" s="89">
        <f t="shared" si="0"/>
        <v>0.51</v>
      </c>
      <c r="K8" s="89">
        <v>9.7899999999999991</v>
      </c>
      <c r="L8" s="90">
        <v>18.21</v>
      </c>
      <c r="M8" s="87">
        <v>0.5</v>
      </c>
      <c r="N8" s="91">
        <f t="shared" si="1"/>
        <v>4.9000000000000004</v>
      </c>
      <c r="O8" s="89">
        <f t="shared" si="2"/>
        <v>4.9000000000000004</v>
      </c>
      <c r="P8" s="92">
        <f t="shared" si="3"/>
        <v>2.5</v>
      </c>
      <c r="Q8" s="57"/>
      <c r="R8" s="6" t="s">
        <v>27</v>
      </c>
    </row>
    <row r="9" spans="1:19" s="6" customFormat="1" ht="13.5" customHeight="1" x14ac:dyDescent="0.2">
      <c r="A9" s="9"/>
      <c r="B9" s="81" t="s">
        <v>44</v>
      </c>
      <c r="C9" s="82"/>
      <c r="D9" s="83"/>
      <c r="E9" s="84" t="s">
        <v>45</v>
      </c>
      <c r="F9" s="73" t="s">
        <v>39</v>
      </c>
      <c r="G9" s="86">
        <v>0.39</v>
      </c>
      <c r="H9" s="87"/>
      <c r="I9" s="88"/>
      <c r="J9" s="89">
        <f t="shared" si="0"/>
        <v>0.39</v>
      </c>
      <c r="K9" s="89">
        <v>9.7899999999999991</v>
      </c>
      <c r="L9" s="90">
        <v>19.21</v>
      </c>
      <c r="M9" s="87">
        <v>0.5</v>
      </c>
      <c r="N9" s="91">
        <f t="shared" si="1"/>
        <v>4.9000000000000004</v>
      </c>
      <c r="O9" s="89">
        <f t="shared" si="2"/>
        <v>4.9000000000000004</v>
      </c>
      <c r="P9" s="92">
        <f t="shared" si="3"/>
        <v>1.91</v>
      </c>
      <c r="Q9" s="57"/>
      <c r="R9" s="6" t="s">
        <v>27</v>
      </c>
    </row>
    <row r="10" spans="1:19" s="6" customFormat="1" ht="13.5" customHeight="1" x14ac:dyDescent="0.2">
      <c r="A10" s="9"/>
      <c r="B10" s="81" t="s">
        <v>46</v>
      </c>
      <c r="C10" s="82"/>
      <c r="D10" s="83"/>
      <c r="E10" s="84" t="s">
        <v>47</v>
      </c>
      <c r="F10" s="73" t="s">
        <v>39</v>
      </c>
      <c r="G10" s="86">
        <v>0.32</v>
      </c>
      <c r="H10" s="87"/>
      <c r="I10" s="88"/>
      <c r="J10" s="89">
        <f t="shared" si="0"/>
        <v>0.32</v>
      </c>
      <c r="K10" s="89">
        <v>9.7899999999999991</v>
      </c>
      <c r="L10" s="90">
        <v>20.21</v>
      </c>
      <c r="M10" s="87">
        <v>0.5</v>
      </c>
      <c r="N10" s="91">
        <f t="shared" si="1"/>
        <v>4.9000000000000004</v>
      </c>
      <c r="O10" s="89">
        <f t="shared" si="2"/>
        <v>4.9000000000000004</v>
      </c>
      <c r="P10" s="92">
        <f t="shared" si="3"/>
        <v>1.57</v>
      </c>
      <c r="Q10" s="57"/>
      <c r="R10" s="6" t="s">
        <v>27</v>
      </c>
    </row>
    <row r="11" spans="1:19" s="6" customFormat="1" ht="13.5" customHeight="1" x14ac:dyDescent="0.2">
      <c r="A11" s="9"/>
      <c r="B11" s="93" t="s">
        <v>48</v>
      </c>
      <c r="C11" s="94"/>
      <c r="D11" s="95"/>
      <c r="E11" s="96" t="s">
        <v>49</v>
      </c>
      <c r="F11" s="104" t="s">
        <v>39</v>
      </c>
      <c r="G11" s="97">
        <v>0.3</v>
      </c>
      <c r="H11" s="98"/>
      <c r="I11" s="99"/>
      <c r="J11" s="100">
        <f t="shared" si="0"/>
        <v>0.3</v>
      </c>
      <c r="K11" s="100">
        <v>9.7899999999999991</v>
      </c>
      <c r="L11" s="90">
        <v>17.21</v>
      </c>
      <c r="M11" s="87">
        <v>0.5</v>
      </c>
      <c r="N11" s="91">
        <f t="shared" si="1"/>
        <v>4.9000000000000004</v>
      </c>
      <c r="O11" s="89">
        <f t="shared" si="2"/>
        <v>4.9000000000000004</v>
      </c>
      <c r="P11" s="92">
        <f t="shared" si="3"/>
        <v>1.47</v>
      </c>
      <c r="Q11" s="57"/>
      <c r="R11" s="6" t="s">
        <v>27</v>
      </c>
    </row>
    <row r="12" spans="1:19" s="6" customFormat="1" ht="13.5" customHeight="1" x14ac:dyDescent="0.2">
      <c r="A12" s="9"/>
      <c r="B12" s="93" t="s">
        <v>50</v>
      </c>
      <c r="C12" s="94"/>
      <c r="D12" s="95"/>
      <c r="E12" s="96" t="s">
        <v>51</v>
      </c>
      <c r="F12" s="104" t="s">
        <v>39</v>
      </c>
      <c r="G12" s="97">
        <v>0.25</v>
      </c>
      <c r="H12" s="98"/>
      <c r="I12" s="99"/>
      <c r="J12" s="100">
        <f t="shared" si="0"/>
        <v>0.25</v>
      </c>
      <c r="K12" s="100">
        <v>9.7899999999999991</v>
      </c>
      <c r="L12" s="101">
        <v>17.21</v>
      </c>
      <c r="M12" s="87">
        <v>0.5</v>
      </c>
      <c r="N12" s="91">
        <f t="shared" si="1"/>
        <v>4.9000000000000004</v>
      </c>
      <c r="O12" s="89">
        <f t="shared" si="2"/>
        <v>4.9000000000000004</v>
      </c>
      <c r="P12" s="92">
        <f t="shared" si="3"/>
        <v>1.23</v>
      </c>
      <c r="Q12" s="57"/>
      <c r="R12" s="6" t="s">
        <v>27</v>
      </c>
    </row>
    <row r="13" spans="1:19" s="6" customFormat="1" ht="13.5" customHeight="1" thickBot="1" x14ac:dyDescent="0.25">
      <c r="A13" s="9"/>
      <c r="B13" s="45" t="s">
        <v>52</v>
      </c>
      <c r="C13" s="46"/>
      <c r="D13" s="47"/>
      <c r="E13" s="48" t="s">
        <v>53</v>
      </c>
      <c r="F13" s="102" t="s">
        <v>20</v>
      </c>
      <c r="G13" s="50">
        <v>0.48</v>
      </c>
      <c r="H13" s="51"/>
      <c r="I13" s="52"/>
      <c r="J13" s="53">
        <f t="shared" si="0"/>
        <v>0.48</v>
      </c>
      <c r="K13" s="53">
        <v>9.7899999999999991</v>
      </c>
      <c r="L13" s="54">
        <v>17.21</v>
      </c>
      <c r="M13" s="51">
        <v>0.5</v>
      </c>
      <c r="N13" s="55">
        <f t="shared" si="1"/>
        <v>4.9000000000000004</v>
      </c>
      <c r="O13" s="53">
        <f t="shared" si="2"/>
        <v>4.9000000000000004</v>
      </c>
      <c r="P13" s="56">
        <f t="shared" si="3"/>
        <v>2.35</v>
      </c>
      <c r="Q13" s="57"/>
      <c r="R13" s="6" t="s">
        <v>27</v>
      </c>
    </row>
    <row r="14" spans="1:19" s="6" customFormat="1" x14ac:dyDescent="0.2">
      <c r="A14" s="1"/>
      <c r="B14" s="301"/>
      <c r="C14" s="301"/>
      <c r="D14" s="301"/>
      <c r="E14" s="301"/>
      <c r="F14" s="301"/>
      <c r="G14" s="4"/>
      <c r="H14" s="124"/>
      <c r="I14" s="125"/>
      <c r="J14" s="126"/>
      <c r="K14" s="126"/>
      <c r="L14" s="126"/>
      <c r="M14" s="127"/>
      <c r="N14" s="126"/>
      <c r="O14" s="125"/>
      <c r="P14" s="125"/>
      <c r="Q14" s="3"/>
    </row>
    <row r="15" spans="1:19" s="6" customFormat="1" x14ac:dyDescent="0.2">
      <c r="A15" s="1"/>
      <c r="B15" s="302">
        <v>1</v>
      </c>
      <c r="C15" s="302">
        <v>2</v>
      </c>
      <c r="D15" s="302">
        <v>3</v>
      </c>
      <c r="E15" s="302">
        <v>4</v>
      </c>
      <c r="F15" s="302">
        <v>5</v>
      </c>
      <c r="G15" s="4">
        <v>6</v>
      </c>
      <c r="H15" s="128">
        <v>7</v>
      </c>
      <c r="I15" s="125">
        <v>8</v>
      </c>
      <c r="J15" s="126">
        <v>9</v>
      </c>
      <c r="K15" s="126">
        <v>10</v>
      </c>
      <c r="L15" s="126">
        <v>11</v>
      </c>
      <c r="M15" s="127">
        <v>0.12</v>
      </c>
      <c r="N15" s="126">
        <v>13</v>
      </c>
      <c r="O15" s="125">
        <v>14</v>
      </c>
      <c r="P15" s="125">
        <v>15</v>
      </c>
      <c r="Q15" s="3"/>
    </row>
    <row r="16" spans="1:19" s="6" customFormat="1" x14ac:dyDescent="0.2">
      <c r="A16" s="1"/>
      <c r="B16" s="302"/>
      <c r="C16" s="302"/>
      <c r="D16" s="302"/>
      <c r="E16" s="302"/>
      <c r="F16" s="302"/>
      <c r="G16" s="4"/>
      <c r="H16" s="129"/>
      <c r="I16" s="125"/>
      <c r="J16" s="126"/>
      <c r="K16" s="126"/>
      <c r="L16" s="126"/>
      <c r="M16" s="127"/>
      <c r="N16" s="126"/>
      <c r="O16" s="125"/>
      <c r="P16" s="125"/>
      <c r="Q16" s="3"/>
    </row>
    <row r="17" spans="1:17" s="6" customFormat="1" ht="12" customHeight="1" x14ac:dyDescent="0.2">
      <c r="A17" s="1"/>
      <c r="B17" s="302"/>
      <c r="C17" s="302"/>
      <c r="D17" s="302"/>
      <c r="E17" s="302"/>
      <c r="F17" s="302"/>
      <c r="G17" s="4"/>
      <c r="H17" s="129"/>
      <c r="I17" s="125"/>
      <c r="J17" s="126"/>
      <c r="K17" s="126"/>
      <c r="L17" s="126"/>
      <c r="M17" s="127"/>
      <c r="N17" s="126"/>
      <c r="O17" s="125"/>
      <c r="P17" s="125"/>
      <c r="Q17" s="3"/>
    </row>
    <row r="18" spans="1:17" s="6" customFormat="1" x14ac:dyDescent="0.2">
      <c r="A18" s="1"/>
      <c r="B18" s="1"/>
      <c r="C18" s="1"/>
      <c r="D18" s="1"/>
      <c r="E18" s="3"/>
      <c r="F18" s="3"/>
      <c r="G18" s="3"/>
      <c r="H18" s="3"/>
      <c r="I18" s="3"/>
      <c r="J18" s="3"/>
      <c r="K18" s="3"/>
      <c r="L18" s="3"/>
      <c r="M18" s="3"/>
      <c r="N18" s="3"/>
      <c r="O18" s="3"/>
      <c r="P18" s="3"/>
      <c r="Q18" s="3"/>
    </row>
  </sheetData>
  <sheetProtection insertRows="0"/>
  <mergeCells count="2">
    <mergeCell ref="B2:S2"/>
    <mergeCell ref="B3:D3"/>
  </mergeCells>
  <printOptions horizontalCentered="1"/>
  <pageMargins left="0.7" right="0.7" top="0.75" bottom="0.75" header="0.3" footer="0.3"/>
  <pageSetup paperSize="25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Estimator</vt:lpstr>
      <vt:lpstr>General Information Guide</vt:lpstr>
      <vt:lpstr>FAQs</vt:lpstr>
      <vt:lpstr>LUVMET_10th_Edition_Non_Res</vt:lpstr>
      <vt:lpstr>2017_Study_Land_Use_Rates</vt:lpstr>
      <vt:lpstr>2017_Study_Land_Use_Description</vt:lpstr>
      <vt:lpstr>2022_Study_Land_Use_Rates</vt:lpstr>
      <vt:lpstr>2022_Study_Land_Use_Description</vt:lpstr>
      <vt:lpstr>LUVMET_11th_Edition-Non_Res</vt:lpstr>
      <vt:lpstr>Discounts</vt:lpstr>
      <vt:lpstr>LUVMET_10th_Edition_Res</vt:lpstr>
      <vt:lpstr>Schedule1</vt:lpstr>
      <vt:lpstr>Collection_Rates_After_6-1-2023</vt:lpstr>
      <vt:lpstr>Collection_Rates_Before 6-1-23</vt:lpstr>
      <vt:lpstr>LUVMET_11th_Edition_Residential</vt:lpstr>
      <vt:lpstr>LUVMET10NonRes</vt:lpstr>
      <vt:lpstr>LUVMET10Res</vt:lpstr>
      <vt:lpstr>LUVMET11NonRes</vt:lpstr>
      <vt:lpstr>LUVMET11Res</vt:lpstr>
      <vt:lpstr>'2017_Study_Land_Use_Description'!Print_Area</vt:lpstr>
      <vt:lpstr>'2017_Study_Land_Use_Rates'!Print_Area</vt:lpstr>
      <vt:lpstr>'2022_Study_Land_Use_Description'!Print_Area</vt:lpstr>
      <vt:lpstr>'2022_Study_Land_Use_Rates'!Print_Area</vt:lpstr>
      <vt:lpstr>Estimator!Print_Area</vt:lpstr>
      <vt:lpstr>FAQs!Print_Area</vt:lpstr>
      <vt:lpstr>'General Information Guide'!Print_Area</vt:lpstr>
      <vt:lpstr>LUVMET_10th_Edition_Non_Res!Print_Area</vt:lpstr>
      <vt:lpstr>LUVMET_10th_Edition_Res!Print_Area</vt:lpstr>
      <vt:lpstr>LUVMET_11th_Edition_Residential!Print_Area</vt:lpstr>
      <vt:lpstr>'LUVMET_11th_Edition-Non_Res'!Print_Area</vt:lpstr>
      <vt:lpstr>Schedule1!Print_Area</vt:lpstr>
      <vt:lpstr>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Whitacre, Jeff</dc:creator>
  <cp:lastModifiedBy>Kelly, Pete</cp:lastModifiedBy>
  <cp:lastPrinted>2023-04-12T21:51:07Z</cp:lastPrinted>
  <dcterms:created xsi:type="dcterms:W3CDTF">2022-11-22T20:12:13Z</dcterms:created>
  <dcterms:modified xsi:type="dcterms:W3CDTF">2023-08-25T15:44:07Z</dcterms:modified>
</cp:coreProperties>
</file>